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4" activeTab="1"/>
  </bookViews>
  <sheets>
    <sheet name=" CTE Calculs" sheetId="1" r:id="rId1"/>
    <sheet name="CTE Résultats" sheetId="2" r:id="rId2"/>
  </sheets>
  <definedNames>
    <definedName name="_xlnm.Print_Area" localSheetId="0">' CTE Calculs'!$A$3:$J$21</definedName>
    <definedName name="_xlnm.Print_Area" localSheetId="1">'CTE Résultats'!$A$3:$P$23</definedName>
  </definedNames>
  <calcPr fullCalcOnLoad="1"/>
</workbook>
</file>

<file path=xl/sharedStrings.xml><?xml version="1.0" encoding="utf-8"?>
<sst xmlns="http://schemas.openxmlformats.org/spreadsheetml/2006/main" count="57" uniqueCount="22">
  <si>
    <t>Saisir les résultats et les informations nécessaires dans TOUTES les cases vertes</t>
  </si>
  <si>
    <t>UNIVERSITÉ ou ÉTABLISSEMENT</t>
  </si>
  <si>
    <t>CT-E • Comité Technique de l'établissement</t>
  </si>
  <si>
    <t>◄</t>
  </si>
  <si>
    <t>INSCRITS</t>
  </si>
  <si>
    <t>Participation</t>
  </si>
  <si>
    <t>Sièges</t>
  </si>
  <si>
    <t>VOTANTS</t>
  </si>
  <si>
    <t>bulletins blancs nuls</t>
  </si>
  <si>
    <t>Exprimés</t>
  </si>
  <si>
    <t>CGT FERC Sup</t>
  </si>
  <si>
    <t>FSU</t>
  </si>
  <si>
    <t>SUD</t>
  </si>
  <si>
    <t>SGEN-CFDT</t>
  </si>
  <si>
    <t>FO &amp; Autonomes</t>
  </si>
  <si>
    <t>UNSA</t>
  </si>
  <si>
    <t>SNPTES</t>
  </si>
  <si>
    <t>Liste locale</t>
  </si>
  <si>
    <t>Autre</t>
  </si>
  <si>
    <t>Contrôles</t>
  </si>
  <si>
    <t>Paris 3</t>
  </si>
  <si>
    <t>CSA établissement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</si>
</sst>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65">
    <font>
      <sz val="10"/>
      <name val="Arial"/>
      <family val="2"/>
    </font>
    <font>
      <sz val="12"/>
      <color indexed="26"/>
      <name val="Calibri"/>
      <family val="2"/>
    </font>
    <font>
      <sz val="12"/>
      <name val="Calibri"/>
      <family val="2"/>
    </font>
    <font>
      <sz val="11"/>
      <name val="Arial Black"/>
      <family val="2"/>
    </font>
    <font>
      <sz val="10"/>
      <name val="Calibri"/>
      <family val="2"/>
    </font>
    <font>
      <b/>
      <sz val="16"/>
      <color indexed="9"/>
      <name val="Calibri"/>
      <family val="2"/>
    </font>
    <font>
      <b/>
      <sz val="16"/>
      <color indexed="60"/>
      <name val="Calibri"/>
      <family val="2"/>
    </font>
    <font>
      <b/>
      <sz val="24"/>
      <color indexed="37"/>
      <name val="Calibri"/>
      <family val="2"/>
    </font>
    <font>
      <b/>
      <sz val="12"/>
      <color indexed="37"/>
      <name val="Calibri"/>
      <family val="2"/>
    </font>
    <font>
      <b/>
      <sz val="11"/>
      <color indexed="16"/>
      <name val="Arial Black"/>
      <family val="2"/>
    </font>
    <font>
      <b/>
      <sz val="11"/>
      <color indexed="10"/>
      <name val="Calibri"/>
      <family val="2"/>
    </font>
    <font>
      <b/>
      <sz val="10"/>
      <color indexed="60"/>
      <name val="Calibri"/>
      <family val="2"/>
    </font>
    <font>
      <b/>
      <sz val="16"/>
      <color indexed="18"/>
      <name val="Calibri"/>
      <family val="2"/>
    </font>
    <font>
      <b/>
      <sz val="12"/>
      <color indexed="32"/>
      <name val="Calibri"/>
      <family val="2"/>
    </font>
    <font>
      <b/>
      <sz val="12"/>
      <color indexed="10"/>
      <name val="Calibri"/>
      <family val="2"/>
    </font>
    <font>
      <b/>
      <sz val="12"/>
      <color indexed="18"/>
      <name val="Calibri"/>
      <family val="2"/>
    </font>
    <font>
      <b/>
      <sz val="11"/>
      <color indexed="60"/>
      <name val="Arial Black"/>
      <family val="2"/>
    </font>
    <font>
      <b/>
      <sz val="12"/>
      <color indexed="9"/>
      <name val="Calibri"/>
      <family val="2"/>
    </font>
    <font>
      <b/>
      <sz val="11"/>
      <color indexed="9"/>
      <name val="Arial Black"/>
      <family val="2"/>
    </font>
    <font>
      <b/>
      <sz val="12"/>
      <name val="Calibri"/>
      <family val="2"/>
    </font>
    <font>
      <b/>
      <sz val="10"/>
      <color indexed="32"/>
      <name val="Calibri"/>
      <family val="2"/>
    </font>
    <font>
      <b/>
      <sz val="12"/>
      <color indexed="62"/>
      <name val="Calibri"/>
      <family val="2"/>
    </font>
    <font>
      <b/>
      <sz val="11"/>
      <color indexed="62"/>
      <name val="Arial Black"/>
      <family val="2"/>
    </font>
    <font>
      <sz val="12"/>
      <color indexed="10"/>
      <name val="Calibri"/>
      <family val="2"/>
    </font>
    <font>
      <b/>
      <sz val="11"/>
      <name val="Arial Black"/>
      <family val="2"/>
    </font>
    <font>
      <b/>
      <sz val="12"/>
      <color indexed="60"/>
      <name val="Calibri"/>
      <family val="2"/>
    </font>
    <font>
      <b/>
      <sz val="11"/>
      <color indexed="10"/>
      <name val="Arial Black"/>
      <family val="2"/>
    </font>
    <font>
      <sz val="12"/>
      <color indexed="8"/>
      <name val="Calibri"/>
      <family val="2"/>
    </font>
    <font>
      <i/>
      <sz val="11"/>
      <name val="Calibri"/>
      <family val="2"/>
    </font>
    <font>
      <sz val="12"/>
      <color indexed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6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31"/>
      </top>
      <bottom style="thin">
        <color indexed="31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31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  <xf numFmtId="0" fontId="1" fillId="33" borderId="0" applyNumberFormat="0" applyBorder="0" applyProtection="0">
      <alignment horizontal="center" vertical="center"/>
    </xf>
  </cellStyleXfs>
  <cellXfs count="115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2" fillId="34" borderId="11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top" wrapText="1"/>
    </xf>
    <xf numFmtId="0" fontId="19" fillId="33" borderId="12" xfId="0" applyFont="1" applyFill="1" applyBorder="1" applyAlignment="1">
      <alignment vertical="center"/>
    </xf>
    <xf numFmtId="0" fontId="2" fillId="35" borderId="13" xfId="0" applyFont="1" applyFill="1" applyBorder="1" applyAlignment="1" applyProtection="1">
      <alignment horizontal="center" vertical="center"/>
      <protection locked="0"/>
    </xf>
    <xf numFmtId="10" fontId="20" fillId="33" borderId="14" xfId="50" applyNumberFormat="1" applyFont="1" applyFill="1" applyBorder="1" applyAlignment="1" applyProtection="1">
      <alignment horizontal="center" vertical="center"/>
      <protection/>
    </xf>
    <xf numFmtId="10" fontId="22" fillId="0" borderId="0" xfId="50" applyNumberFormat="1" applyFont="1" applyFill="1" applyBorder="1" applyAlignment="1" applyProtection="1">
      <alignment horizontal="center" vertical="center"/>
      <protection/>
    </xf>
    <xf numFmtId="0" fontId="2" fillId="35" borderId="15" xfId="0" applyFont="1" applyFill="1" applyBorder="1" applyAlignment="1" applyProtection="1">
      <alignment horizontal="center" vertical="center"/>
      <protection locked="0"/>
    </xf>
    <xf numFmtId="10" fontId="13" fillId="33" borderId="16" xfId="50" applyNumberFormat="1" applyFont="1" applyFill="1" applyBorder="1" applyAlignment="1" applyProtection="1">
      <alignment horizontal="center" vertical="center"/>
      <protection/>
    </xf>
    <xf numFmtId="2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33" borderId="12" xfId="0" applyFont="1" applyFill="1" applyBorder="1" applyAlignment="1">
      <alignment vertical="center"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10" fontId="2" fillId="36" borderId="18" xfId="50" applyNumberFormat="1" applyFont="1" applyFill="1" applyBorder="1" applyAlignment="1" applyProtection="1">
      <alignment horizontal="center" vertical="center"/>
      <protection/>
    </xf>
    <xf numFmtId="0" fontId="21" fillId="35" borderId="19" xfId="50" applyNumberFormat="1" applyFont="1" applyFill="1" applyBorder="1" applyAlignment="1" applyProtection="1">
      <alignment horizontal="center" vertical="center"/>
      <protection locked="0"/>
    </xf>
    <xf numFmtId="0" fontId="21" fillId="35" borderId="20" xfId="5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23" fillId="0" borderId="0" xfId="0" applyFont="1" applyAlignment="1" applyProtection="1">
      <alignment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/>
    </xf>
    <xf numFmtId="10" fontId="2" fillId="33" borderId="21" xfId="50" applyNumberFormat="1" applyFont="1" applyFill="1" applyBorder="1" applyAlignment="1" applyProtection="1">
      <alignment horizontal="center" vertical="center"/>
      <protection/>
    </xf>
    <xf numFmtId="2" fontId="21" fillId="36" borderId="19" xfId="50" applyNumberFormat="1" applyFont="1" applyFill="1" applyBorder="1" applyAlignment="1" applyProtection="1">
      <alignment horizontal="center" vertical="center"/>
      <protection hidden="1"/>
    </xf>
    <xf numFmtId="2" fontId="21" fillId="36" borderId="20" xfId="50" applyNumberFormat="1" applyFont="1" applyFill="1" applyBorder="1" applyAlignment="1" applyProtection="1">
      <alignment horizontal="center" vertical="center"/>
      <protection hidden="1"/>
    </xf>
    <xf numFmtId="2" fontId="22" fillId="0" borderId="0" xfId="50" applyNumberFormat="1" applyFont="1" applyFill="1" applyBorder="1" applyAlignment="1" applyProtection="1">
      <alignment horizontal="center" vertical="center"/>
      <protection/>
    </xf>
    <xf numFmtId="0" fontId="19" fillId="37" borderId="12" xfId="0" applyFont="1" applyFill="1" applyBorder="1" applyAlignment="1">
      <alignment vertical="center"/>
    </xf>
    <xf numFmtId="0" fontId="2" fillId="37" borderId="17" xfId="0" applyFont="1" applyFill="1" applyBorder="1" applyAlignment="1">
      <alignment horizontal="center" vertical="center"/>
    </xf>
    <xf numFmtId="10" fontId="2" fillId="37" borderId="21" xfId="50" applyNumberFormat="1" applyFont="1" applyFill="1" applyBorder="1" applyAlignment="1" applyProtection="1">
      <alignment horizontal="center" vertical="center"/>
      <protection/>
    </xf>
    <xf numFmtId="2" fontId="19" fillId="37" borderId="19" xfId="50" applyNumberFormat="1" applyFont="1" applyFill="1" applyBorder="1" applyAlignment="1" applyProtection="1">
      <alignment horizontal="center" vertical="center"/>
      <protection/>
    </xf>
    <xf numFmtId="2" fontId="19" fillId="37" borderId="20" xfId="50" applyNumberFormat="1" applyFont="1" applyFill="1" applyBorder="1" applyAlignment="1" applyProtection="1">
      <alignment horizontal="center" vertical="center"/>
      <protection/>
    </xf>
    <xf numFmtId="2" fontId="24" fillId="0" borderId="0" xfId="50" applyNumberFormat="1" applyFont="1" applyFill="1" applyBorder="1" applyAlignment="1" applyProtection="1">
      <alignment horizontal="center" vertical="center"/>
      <protection/>
    </xf>
    <xf numFmtId="9" fontId="25" fillId="33" borderId="12" xfId="50" applyFont="1" applyFill="1" applyBorder="1" applyAlignment="1" applyProtection="1">
      <alignment vertical="center"/>
      <protection/>
    </xf>
    <xf numFmtId="0" fontId="25" fillId="35" borderId="17" xfId="0" applyFont="1" applyFill="1" applyBorder="1" applyAlignment="1" applyProtection="1">
      <alignment horizontal="center" vertical="center"/>
      <protection locked="0"/>
    </xf>
    <xf numFmtId="10" fontId="25" fillId="33" borderId="21" xfId="50" applyNumberFormat="1" applyFont="1" applyFill="1" applyBorder="1" applyAlignment="1" applyProtection="1">
      <alignment horizontal="center" vertical="center"/>
      <protection/>
    </xf>
    <xf numFmtId="0" fontId="25" fillId="33" borderId="20" xfId="50" applyNumberFormat="1" applyFont="1" applyFill="1" applyBorder="1" applyAlignment="1" applyProtection="1">
      <alignment horizontal="center" vertical="center"/>
      <protection locked="0"/>
    </xf>
    <xf numFmtId="0" fontId="25" fillId="33" borderId="20" xfId="50" applyNumberFormat="1" applyFont="1" applyFill="1" applyBorder="1" applyAlignment="1" applyProtection="1">
      <alignment horizontal="center" vertical="center"/>
      <protection/>
    </xf>
    <xf numFmtId="0" fontId="26" fillId="0" borderId="0" xfId="50" applyNumberFormat="1" applyFont="1" applyFill="1" applyBorder="1" applyAlignment="1" applyProtection="1">
      <alignment horizontal="center" vertical="center"/>
      <protection/>
    </xf>
    <xf numFmtId="2" fontId="4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0" fontId="2" fillId="36" borderId="2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36" borderId="0" xfId="0" applyFont="1" applyFill="1" applyAlignment="1" applyProtection="1">
      <alignment vertical="center"/>
      <protection hidden="1"/>
    </xf>
    <xf numFmtId="0" fontId="14" fillId="0" borderId="0" xfId="5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Alignment="1">
      <alignment horizontal="center" vertical="center"/>
    </xf>
    <xf numFmtId="0" fontId="2" fillId="36" borderId="21" xfId="0" applyFont="1" applyFill="1" applyBorder="1" applyAlignment="1" applyProtection="1">
      <alignment horizontal="center" vertical="center"/>
      <protection locked="0"/>
    </xf>
    <xf numFmtId="0" fontId="2" fillId="36" borderId="0" xfId="0" applyFont="1" applyFill="1" applyAlignment="1">
      <alignment vertical="center"/>
    </xf>
    <xf numFmtId="9" fontId="2" fillId="33" borderId="12" xfId="50" applyFont="1" applyFill="1" applyBorder="1" applyAlignment="1" applyProtection="1">
      <alignment vertical="center"/>
      <protection/>
    </xf>
    <xf numFmtId="0" fontId="27" fillId="35" borderId="17" xfId="0" applyFont="1" applyFill="1" applyBorder="1" applyAlignment="1" applyProtection="1">
      <alignment horizontal="center" vertical="center"/>
      <protection locked="0"/>
    </xf>
    <xf numFmtId="0" fontId="2" fillId="33" borderId="20" xfId="50" applyNumberFormat="1" applyFont="1" applyFill="1" applyBorder="1" applyAlignment="1" applyProtection="1">
      <alignment horizontal="center" vertical="center"/>
      <protection locked="0"/>
    </xf>
    <xf numFmtId="0" fontId="2" fillId="33" borderId="20" xfId="50" applyNumberFormat="1" applyFont="1" applyFill="1" applyBorder="1" applyAlignment="1" applyProtection="1">
      <alignment horizontal="center" vertical="center"/>
      <protection/>
    </xf>
    <xf numFmtId="0" fontId="3" fillId="0" borderId="0" xfId="50" applyNumberFormat="1" applyFont="1" applyFill="1" applyBorder="1" applyAlignment="1" applyProtection="1">
      <alignment horizontal="center" vertical="center"/>
      <protection/>
    </xf>
    <xf numFmtId="0" fontId="2" fillId="0" borderId="0" xfId="50" applyNumberFormat="1" applyFont="1" applyFill="1" applyBorder="1" applyAlignment="1" applyProtection="1">
      <alignment horizontal="center" vertical="center"/>
      <protection/>
    </xf>
    <xf numFmtId="9" fontId="2" fillId="35" borderId="12" xfId="50" applyFont="1" applyFill="1" applyBorder="1" applyAlignment="1" applyProtection="1">
      <alignment vertical="center"/>
      <protection locked="0"/>
    </xf>
    <xf numFmtId="9" fontId="2" fillId="35" borderId="22" xfId="50" applyFont="1" applyFill="1" applyBorder="1" applyAlignment="1" applyProtection="1">
      <alignment vertical="center"/>
      <protection locked="0"/>
    </xf>
    <xf numFmtId="0" fontId="2" fillId="35" borderId="23" xfId="0" applyFont="1" applyFill="1" applyBorder="1" applyAlignment="1" applyProtection="1">
      <alignment horizontal="center" vertical="center"/>
      <protection locked="0"/>
    </xf>
    <xf numFmtId="10" fontId="2" fillId="33" borderId="24" xfId="50" applyNumberFormat="1" applyFont="1" applyFill="1" applyBorder="1" applyAlignment="1" applyProtection="1">
      <alignment horizontal="center" vertical="center"/>
      <protection/>
    </xf>
    <xf numFmtId="0" fontId="2" fillId="33" borderId="25" xfId="50" applyNumberFormat="1" applyFont="1" applyFill="1" applyBorder="1" applyAlignment="1" applyProtection="1">
      <alignment horizontal="center" vertical="center"/>
      <protection locked="0"/>
    </xf>
    <xf numFmtId="0" fontId="27" fillId="35" borderId="23" xfId="0" applyFont="1" applyFill="1" applyBorder="1" applyAlignment="1" applyProtection="1">
      <alignment horizontal="center" vertical="center"/>
      <protection locked="0"/>
    </xf>
    <xf numFmtId="0" fontId="2" fillId="33" borderId="25" xfId="5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 hidden="1"/>
    </xf>
    <xf numFmtId="2" fontId="1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left" vertical="center"/>
    </xf>
    <xf numFmtId="0" fontId="28" fillId="36" borderId="10" xfId="0" applyFont="1" applyFill="1" applyBorder="1" applyAlignment="1">
      <alignment horizontal="center" vertical="center"/>
    </xf>
    <xf numFmtId="0" fontId="28" fillId="36" borderId="0" xfId="0" applyFont="1" applyFill="1" applyAlignment="1">
      <alignment horizontal="center" vertical="center"/>
    </xf>
    <xf numFmtId="10" fontId="28" fillId="36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28" fillId="0" borderId="0" xfId="0" applyFont="1" applyFill="1" applyAlignment="1">
      <alignment horizontal="center" vertical="center"/>
    </xf>
    <xf numFmtId="1" fontId="28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vertical="center"/>
    </xf>
    <xf numFmtId="0" fontId="25" fillId="35" borderId="17" xfId="0" applyFont="1" applyFill="1" applyBorder="1" applyAlignment="1" applyProtection="1">
      <alignment horizontal="center" vertical="center"/>
      <protection/>
    </xf>
    <xf numFmtId="0" fontId="27" fillId="35" borderId="17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7" fillId="38" borderId="10" xfId="0" applyFont="1" applyFill="1" applyBorder="1" applyAlignment="1">
      <alignment horizontal="center" vertical="center"/>
    </xf>
    <xf numFmtId="0" fontId="17" fillId="39" borderId="11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10" fontId="21" fillId="33" borderId="26" xfId="50" applyNumberFormat="1" applyFont="1" applyFill="1" applyBorder="1" applyAlignment="1" applyProtection="1">
      <alignment horizontal="center" vertical="center"/>
      <protection/>
    </xf>
    <xf numFmtId="10" fontId="21" fillId="33" borderId="27" xfId="50" applyNumberFormat="1" applyFont="1" applyFill="1" applyBorder="1" applyAlignment="1" applyProtection="1">
      <alignment horizontal="center" vertical="center"/>
      <protection/>
    </xf>
    <xf numFmtId="0" fontId="5" fillId="40" borderId="11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 applyProtection="1">
      <alignment horizontal="center" vertical="center" wrapText="1"/>
      <protection locked="0"/>
    </xf>
    <xf numFmtId="0" fontId="7" fillId="35" borderId="15" xfId="0" applyFont="1" applyFill="1" applyBorder="1" applyAlignment="1" applyProtection="1">
      <alignment horizontal="center" vertical="center" wrapText="1"/>
      <protection locked="0"/>
    </xf>
    <xf numFmtId="0" fontId="12" fillId="33" borderId="29" xfId="0" applyFont="1" applyFill="1" applyBorder="1" applyAlignment="1">
      <alignment horizontal="center" vertical="center"/>
    </xf>
    <xf numFmtId="10" fontId="13" fillId="33" borderId="30" xfId="50" applyNumberFormat="1" applyFont="1" applyFill="1" applyBorder="1" applyAlignment="1" applyProtection="1">
      <alignment horizontal="center" vertical="center"/>
      <protection/>
    </xf>
    <xf numFmtId="0" fontId="15" fillId="35" borderId="16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64" fillId="41" borderId="11" xfId="0" applyFont="1" applyFill="1" applyBorder="1" applyAlignment="1">
      <alignment horizontal="center" vertical="center"/>
    </xf>
    <xf numFmtId="0" fontId="64" fillId="41" borderId="0" xfId="0" applyFont="1" applyFill="1" applyAlignment="1">
      <alignment horizontal="center" vertical="center"/>
    </xf>
    <xf numFmtId="10" fontId="21" fillId="33" borderId="33" xfId="50" applyNumberFormat="1" applyFont="1" applyFill="1" applyBorder="1" applyAlignment="1" applyProtection="1">
      <alignment horizontal="center" vertical="center"/>
      <protection/>
    </xf>
    <xf numFmtId="10" fontId="21" fillId="33" borderId="34" xfId="50" applyNumberFormat="1" applyFont="1" applyFill="1" applyBorder="1" applyAlignment="1" applyProtection="1">
      <alignment horizontal="center" vertical="center"/>
      <protection/>
    </xf>
    <xf numFmtId="0" fontId="7" fillId="33" borderId="3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  <cellStyle name="Zero" xfId="61"/>
  </cellStyles>
  <dxfs count="45">
    <dxf>
      <font>
        <b/>
        <i val="0"/>
        <u val="none"/>
        <strike val="0"/>
        <sz val="12"/>
        <color indexed="9"/>
      </font>
      <fill>
        <patternFill patternType="solid">
          <fgColor indexed="20"/>
          <bgColor indexed="28"/>
        </patternFill>
      </fill>
    </dxf>
    <dxf>
      <font>
        <b val="0"/>
        <i val="0"/>
        <u val="none"/>
        <strike val="0"/>
        <sz val="12"/>
        <color indexed="26"/>
      </font>
      <fill>
        <patternFill patternType="solid">
          <fgColor indexed="9"/>
          <bgColor indexed="26"/>
        </patternFill>
      </fill>
    </dxf>
    <dxf>
      <font>
        <b/>
        <i val="0"/>
        <u val="none"/>
        <strike val="0"/>
        <sz val="12"/>
        <color indexed="9"/>
      </font>
      <fill>
        <patternFill patternType="solid">
          <fgColor indexed="20"/>
          <bgColor indexed="28"/>
        </patternFill>
      </fill>
    </dxf>
    <dxf>
      <font>
        <b/>
        <i val="0"/>
        <u val="none"/>
        <strike val="0"/>
        <sz val="12"/>
        <color indexed="9"/>
      </font>
      <fill>
        <patternFill patternType="solid">
          <fgColor indexed="20"/>
          <bgColor indexed="28"/>
        </patternFill>
      </fill>
    </dxf>
    <dxf>
      <font>
        <b val="0"/>
        <i val="0"/>
        <u val="none"/>
        <strike val="0"/>
        <sz val="12"/>
        <color indexed="26"/>
      </font>
      <fill>
        <patternFill patternType="solid">
          <fgColor indexed="9"/>
          <bgColor indexed="26"/>
        </patternFill>
      </fill>
    </dxf>
    <dxf>
      <font>
        <b val="0"/>
        <i val="0"/>
        <u val="none"/>
        <strike val="0"/>
        <sz val="12"/>
        <color indexed="26"/>
      </font>
      <fill>
        <patternFill patternType="solid">
          <fgColor indexed="9"/>
          <bgColor indexed="26"/>
        </patternFill>
      </fill>
    </dxf>
    <dxf>
      <font>
        <b/>
        <i val="0"/>
        <u val="none"/>
        <strike val="0"/>
        <sz val="12"/>
        <color indexed="9"/>
      </font>
      <fill>
        <patternFill patternType="solid">
          <fgColor indexed="20"/>
          <bgColor indexed="28"/>
        </patternFill>
      </fill>
    </dxf>
    <dxf>
      <font>
        <b/>
        <i val="0"/>
        <u val="none"/>
        <strike val="0"/>
        <sz val="12"/>
        <color indexed="9"/>
      </font>
      <fill>
        <patternFill patternType="solid">
          <fgColor indexed="20"/>
          <bgColor indexed="28"/>
        </patternFill>
      </fill>
    </dxf>
    <dxf>
      <font>
        <b/>
        <i val="0"/>
        <u val="none"/>
        <strike val="0"/>
        <sz val="12"/>
        <color indexed="9"/>
      </font>
      <fill>
        <patternFill patternType="solid">
          <fgColor indexed="20"/>
          <bgColor indexed="28"/>
        </patternFill>
      </fill>
    </dxf>
    <dxf>
      <font>
        <b val="0"/>
        <i val="0"/>
        <u val="none"/>
        <strike val="0"/>
        <sz val="12"/>
        <color indexed="26"/>
      </font>
      <fill>
        <patternFill patternType="solid">
          <fgColor indexed="9"/>
          <bgColor indexed="26"/>
        </patternFill>
      </fill>
    </dxf>
    <dxf/>
    <dxf>
      <font>
        <b val="0"/>
        <i val="0"/>
        <u val="none"/>
        <strike val="0"/>
        <sz val="12"/>
        <color indexed="26"/>
      </font>
      <fill>
        <patternFill patternType="solid">
          <fgColor indexed="9"/>
          <bgColor indexed="26"/>
        </patternFill>
      </fill>
    </dxf>
    <dxf>
      <font>
        <b val="0"/>
        <i val="0"/>
        <u val="none"/>
        <strike val="0"/>
        <sz val="12"/>
        <color indexed="26"/>
      </font>
      <fill>
        <patternFill patternType="solid">
          <fgColor indexed="9"/>
          <bgColor indexed="26"/>
        </patternFill>
      </fill>
    </dxf>
    <dxf>
      <font>
        <b/>
        <i val="0"/>
        <u val="none"/>
        <strike val="0"/>
        <sz val="12"/>
        <color indexed="9"/>
      </font>
      <fill>
        <patternFill patternType="solid">
          <fgColor indexed="20"/>
          <bgColor indexed="28"/>
        </patternFill>
      </fill>
    </dxf>
    <dxf>
      <font>
        <b/>
        <i val="0"/>
        <u val="none"/>
        <strike val="0"/>
        <sz val="12"/>
        <color indexed="9"/>
      </font>
      <fill>
        <patternFill patternType="solid">
          <fgColor indexed="20"/>
          <bgColor indexed="28"/>
        </patternFill>
      </fill>
    </dxf>
    <dxf>
      <font>
        <b/>
        <i val="0"/>
        <u val="none"/>
        <strike val="0"/>
        <sz val="12"/>
        <color indexed="9"/>
      </font>
      <fill>
        <patternFill patternType="solid">
          <fgColor indexed="20"/>
          <bgColor indexed="28"/>
        </patternFill>
      </fill>
    </dxf>
    <dxf>
      <font>
        <b/>
        <i val="0"/>
        <u val="none"/>
        <strike val="0"/>
        <sz val="12"/>
        <color indexed="9"/>
      </font>
      <fill>
        <patternFill patternType="solid">
          <fgColor indexed="20"/>
          <bgColor indexed="28"/>
        </patternFill>
      </fill>
    </dxf>
    <dxf>
      <font>
        <b/>
        <i val="0"/>
        <u val="none"/>
        <strike val="0"/>
        <sz val="12"/>
        <color indexed="9"/>
      </font>
      <fill>
        <patternFill patternType="solid">
          <fgColor indexed="20"/>
          <bgColor indexed="28"/>
        </patternFill>
      </fill>
    </dxf>
    <dxf>
      <font>
        <b/>
        <i val="0"/>
        <u val="none"/>
        <strike val="0"/>
        <sz val="12"/>
        <color indexed="9"/>
      </font>
      <fill>
        <patternFill patternType="solid">
          <fgColor indexed="20"/>
          <bgColor indexed="28"/>
        </patternFill>
      </fill>
    </dxf>
    <dxf>
      <font>
        <b/>
        <i val="0"/>
        <u val="none"/>
        <strike val="0"/>
        <sz val="12"/>
        <color indexed="9"/>
      </font>
      <fill>
        <patternFill patternType="solid">
          <fgColor indexed="20"/>
          <bgColor indexed="28"/>
        </patternFill>
      </fill>
    </dxf>
    <dxf>
      <font>
        <b/>
        <i val="0"/>
        <u val="none"/>
        <strike val="0"/>
        <sz val="12"/>
        <color indexed="9"/>
      </font>
      <fill>
        <patternFill patternType="solid">
          <fgColor indexed="20"/>
          <bgColor indexed="28"/>
        </patternFill>
      </fill>
    </dxf>
    <dxf>
      <font>
        <b/>
        <i val="0"/>
        <u val="none"/>
        <strike val="0"/>
        <sz val="12"/>
        <color indexed="9"/>
      </font>
      <fill>
        <patternFill patternType="solid">
          <fgColor indexed="20"/>
          <bgColor indexed="28"/>
        </patternFill>
      </fill>
    </dxf>
    <dxf/>
    <dxf/>
    <dxf>
      <font>
        <b val="0"/>
        <i val="0"/>
        <u val="none"/>
        <strike val="0"/>
        <sz val="12"/>
        <color indexed="26"/>
      </font>
      <fill>
        <patternFill patternType="solid">
          <fgColor indexed="9"/>
          <bgColor indexed="26"/>
        </patternFill>
      </fill>
    </dxf>
    <dxf>
      <font>
        <b val="0"/>
        <i val="0"/>
        <u val="none"/>
        <strike val="0"/>
        <sz val="12"/>
        <color indexed="26"/>
      </font>
      <fill>
        <patternFill patternType="solid">
          <fgColor indexed="9"/>
          <bgColor indexed="26"/>
        </patternFill>
      </fill>
    </dxf>
    <dxf>
      <font>
        <b val="0"/>
        <i val="0"/>
        <u val="none"/>
        <strike val="0"/>
        <sz val="12"/>
        <color indexed="26"/>
      </font>
      <fill>
        <patternFill patternType="solid">
          <fgColor indexed="9"/>
          <bgColor indexed="26"/>
        </patternFill>
      </fill>
    </dxf>
    <dxf/>
    <dxf>
      <font>
        <b val="0"/>
        <i val="0"/>
        <u val="none"/>
        <strike val="0"/>
        <sz val="12"/>
        <color indexed="26"/>
      </font>
      <fill>
        <patternFill patternType="solid">
          <fgColor indexed="9"/>
          <bgColor indexed="26"/>
        </patternFill>
      </fill>
    </dxf>
    <dxf>
      <font>
        <b val="0"/>
        <i val="0"/>
        <u val="none"/>
        <strike val="0"/>
        <sz val="12"/>
        <color indexed="26"/>
      </font>
      <fill>
        <patternFill patternType="solid">
          <fgColor indexed="9"/>
          <bgColor indexed="26"/>
        </patternFill>
      </fill>
    </dxf>
    <dxf>
      <font>
        <b/>
        <i val="0"/>
        <u val="none"/>
        <strike val="0"/>
        <sz val="12"/>
        <color indexed="9"/>
      </font>
      <fill>
        <patternFill patternType="solid">
          <fgColor indexed="20"/>
          <bgColor indexed="28"/>
        </patternFill>
      </fill>
    </dxf>
    <dxf>
      <font>
        <b/>
        <i val="0"/>
        <u val="none"/>
        <strike val="0"/>
        <sz val="12"/>
        <color indexed="9"/>
      </font>
      <fill>
        <patternFill patternType="solid">
          <fgColor indexed="20"/>
          <bgColor indexed="28"/>
        </patternFill>
      </fill>
    </dxf>
    <dxf>
      <font>
        <b/>
        <i val="0"/>
        <u val="none"/>
        <strike val="0"/>
        <sz val="12"/>
        <color indexed="9"/>
      </font>
      <fill>
        <patternFill patternType="solid">
          <fgColor indexed="20"/>
          <bgColor indexed="28"/>
        </patternFill>
      </fill>
    </dxf>
    <dxf>
      <font>
        <b/>
        <i val="0"/>
        <u val="none"/>
        <strike val="0"/>
        <sz val="12"/>
        <color indexed="9"/>
      </font>
      <fill>
        <patternFill patternType="solid">
          <fgColor indexed="20"/>
          <bgColor indexed="28"/>
        </patternFill>
      </fill>
    </dxf>
    <dxf>
      <font>
        <b/>
        <i val="0"/>
        <u val="none"/>
        <strike val="0"/>
        <sz val="12"/>
        <color indexed="9"/>
      </font>
      <fill>
        <patternFill patternType="solid">
          <fgColor indexed="20"/>
          <bgColor indexed="28"/>
        </patternFill>
      </fill>
    </dxf>
    <dxf>
      <font>
        <b/>
        <i val="0"/>
        <u val="none"/>
        <strike val="0"/>
        <sz val="12"/>
        <color indexed="9"/>
      </font>
      <fill>
        <patternFill patternType="solid">
          <fgColor indexed="20"/>
          <bgColor indexed="28"/>
        </patternFill>
      </fill>
    </dxf>
    <dxf>
      <font>
        <b/>
        <i val="0"/>
        <u val="none"/>
        <strike val="0"/>
        <sz val="12"/>
        <color indexed="9"/>
      </font>
      <fill>
        <patternFill patternType="solid">
          <fgColor indexed="20"/>
          <bgColor indexed="28"/>
        </patternFill>
      </fill>
    </dxf>
    <dxf>
      <font>
        <b/>
        <i val="0"/>
        <u val="none"/>
        <strike val="0"/>
        <sz val="12"/>
        <color indexed="9"/>
      </font>
      <fill>
        <patternFill patternType="solid">
          <fgColor indexed="20"/>
          <bgColor indexed="28"/>
        </patternFill>
      </fill>
    </dxf>
    <dxf>
      <font>
        <b/>
        <i val="0"/>
        <u val="none"/>
        <strike val="0"/>
        <sz val="12"/>
        <color indexed="9"/>
      </font>
      <fill>
        <patternFill patternType="solid">
          <fgColor indexed="20"/>
          <bgColor indexed="28"/>
        </patternFill>
      </fill>
    </dxf>
    <dxf/>
    <dxf/>
    <dxf>
      <font>
        <b val="0"/>
        <i val="0"/>
        <u val="none"/>
        <strike val="0"/>
        <sz val="12"/>
        <color indexed="26"/>
      </font>
      <fill>
        <patternFill patternType="solid">
          <fgColor indexed="9"/>
          <bgColor indexed="26"/>
        </patternFill>
      </fill>
    </dxf>
    <dxf>
      <font>
        <b val="0"/>
        <i val="0"/>
        <u val="none"/>
        <strike val="0"/>
        <sz val="12"/>
        <color indexed="26"/>
      </font>
      <fill>
        <patternFill patternType="solid">
          <fgColor indexed="9"/>
          <bgColor indexed="26"/>
        </patternFill>
      </fill>
    </dxf>
    <dxf>
      <font>
        <b val="0"/>
        <i val="0"/>
        <u val="none"/>
        <strike val="0"/>
        <sz val="12"/>
        <color indexed="26"/>
      </font>
      <fill>
        <patternFill patternType="solid">
          <fgColor indexed="9"/>
          <bgColor indexed="26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66"/>
      <rgbColor rgb="00FF00FF"/>
      <rgbColor rgb="00FFFF00"/>
      <rgbColor rgb="0000FFFF"/>
      <rgbColor rgb="00800080"/>
      <rgbColor rgb="00801900"/>
      <rgbColor rgb="00008080"/>
      <rgbColor rgb="000000FF"/>
      <rgbColor rgb="0000CCFF"/>
      <rgbColor rgb="00CCFFFF"/>
      <rgbColor rgb="0099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3300"/>
      <rgbColor rgb="00993366"/>
      <rgbColor rgb="004B1F6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161925</xdr:rowOff>
    </xdr:from>
    <xdr:to>
      <xdr:col>0</xdr:col>
      <xdr:colOff>1181100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09600"/>
          <a:ext cx="1028700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161925</xdr:rowOff>
    </xdr:from>
    <xdr:to>
      <xdr:col>0</xdr:col>
      <xdr:colOff>1181100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09600"/>
          <a:ext cx="1028700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30"/>
  <sheetViews>
    <sheetView zoomScaleSheetLayoutView="80" zoomScalePageLayoutView="0" workbookViewId="0" topLeftCell="A1">
      <pane xSplit="1" ySplit="6" topLeftCell="H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2" sqref="H22"/>
    </sheetView>
  </sheetViews>
  <sheetFormatPr defaultColWidth="11.421875" defaultRowHeight="12.75"/>
  <cols>
    <col min="1" max="1" width="20.140625" style="1" customWidth="1"/>
    <col min="2" max="7" width="12.7109375" style="2" hidden="1" customWidth="1"/>
    <col min="8" max="10" width="12.7109375" style="2" customWidth="1"/>
    <col min="11" max="11" width="8.140625" style="3" customWidth="1"/>
    <col min="12" max="12" width="8.140625" style="5" customWidth="1"/>
    <col min="13" max="13" width="8.140625" style="6" customWidth="1"/>
    <col min="14" max="26" width="8.140625" style="2" customWidth="1"/>
    <col min="27" max="35" width="11.421875" style="2" customWidth="1"/>
    <col min="36" max="79" width="0" style="2" hidden="1" customWidth="1"/>
    <col min="80" max="16384" width="11.421875" style="2" customWidth="1"/>
  </cols>
  <sheetData>
    <row r="1" spans="1:10" ht="31.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3.75" customHeight="1">
      <c r="A2" s="7"/>
      <c r="B2" s="8"/>
      <c r="C2" s="8"/>
      <c r="D2" s="8"/>
      <c r="E2" s="8"/>
      <c r="F2" s="8"/>
      <c r="G2" s="8"/>
      <c r="H2" s="8"/>
      <c r="I2" s="8"/>
      <c r="J2" s="8"/>
    </row>
    <row r="3" spans="1:13" ht="43.5" customHeight="1">
      <c r="A3" s="96"/>
      <c r="B3" s="97" t="s">
        <v>1</v>
      </c>
      <c r="C3" s="97"/>
      <c r="D3" s="97"/>
      <c r="E3" s="97"/>
      <c r="F3" s="97"/>
      <c r="G3" s="97"/>
      <c r="H3" s="98"/>
      <c r="I3" s="98"/>
      <c r="J3" s="98"/>
      <c r="K3" s="9"/>
      <c r="L3" s="10"/>
      <c r="M3" s="10"/>
    </row>
    <row r="4" spans="1:26" ht="43.5" customHeight="1">
      <c r="A4" s="96"/>
      <c r="B4" s="99" t="s">
        <v>20</v>
      </c>
      <c r="C4" s="99"/>
      <c r="D4" s="99"/>
      <c r="E4" s="99"/>
      <c r="F4" s="99"/>
      <c r="G4" s="99"/>
      <c r="H4" s="98"/>
      <c r="I4" s="98"/>
      <c r="J4" s="98"/>
      <c r="K4" s="9"/>
      <c r="L4" s="11"/>
      <c r="M4" s="10"/>
      <c r="Z4"/>
    </row>
    <row r="5" spans="1:13" ht="22.5" customHeight="1">
      <c r="A5" s="96"/>
      <c r="B5" s="100" t="s">
        <v>2</v>
      </c>
      <c r="C5" s="100"/>
      <c r="D5" s="100"/>
      <c r="E5" s="100"/>
      <c r="F5" s="100"/>
      <c r="G5" s="100"/>
      <c r="H5" s="101"/>
      <c r="I5" s="101"/>
      <c r="J5" s="101"/>
      <c r="K5" s="12"/>
      <c r="L5" s="11"/>
      <c r="M5" s="13"/>
    </row>
    <row r="6" spans="1:25" ht="22.5" customHeight="1">
      <c r="A6" s="96"/>
      <c r="B6" s="100"/>
      <c r="C6" s="100"/>
      <c r="D6" s="100"/>
      <c r="E6" s="100"/>
      <c r="F6" s="100"/>
      <c r="G6" s="100"/>
      <c r="H6" s="102"/>
      <c r="I6" s="102"/>
      <c r="J6" s="102"/>
      <c r="K6" s="14" t="s">
        <v>3</v>
      </c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13" ht="21" customHeight="1">
      <c r="A7" s="15"/>
      <c r="B7" s="90">
        <v>2008</v>
      </c>
      <c r="C7" s="90"/>
      <c r="D7" s="90"/>
      <c r="E7" s="91">
        <v>2011</v>
      </c>
      <c r="F7" s="91"/>
      <c r="G7" s="91"/>
      <c r="H7" s="92">
        <v>2022</v>
      </c>
      <c r="I7" s="92"/>
      <c r="J7" s="92"/>
      <c r="K7" s="16"/>
      <c r="L7" s="17"/>
      <c r="M7" s="17"/>
    </row>
    <row r="8" spans="1:11" ht="19.5" customHeight="1">
      <c r="A8" s="18" t="s">
        <v>4</v>
      </c>
      <c r="B8" s="19">
        <v>1387</v>
      </c>
      <c r="C8" s="20" t="s">
        <v>5</v>
      </c>
      <c r="D8" s="93" t="s">
        <v>6</v>
      </c>
      <c r="E8" s="19">
        <v>1249</v>
      </c>
      <c r="F8" s="20" t="s">
        <v>5</v>
      </c>
      <c r="G8" s="93" t="s">
        <v>6</v>
      </c>
      <c r="H8" s="19">
        <v>1371</v>
      </c>
      <c r="I8" s="20" t="s">
        <v>5</v>
      </c>
      <c r="J8" s="94" t="s">
        <v>6</v>
      </c>
      <c r="K8" s="21"/>
    </row>
    <row r="9" spans="1:13" ht="19.5" customHeight="1">
      <c r="A9" s="18" t="s">
        <v>7</v>
      </c>
      <c r="B9" s="22">
        <v>313</v>
      </c>
      <c r="C9" s="23">
        <f>B9/B8</f>
        <v>0.22566690699351116</v>
      </c>
      <c r="D9" s="93"/>
      <c r="E9" s="22">
        <v>341</v>
      </c>
      <c r="F9" s="23">
        <f>E9/E8</f>
        <v>0.27301841473178545</v>
      </c>
      <c r="G9" s="93"/>
      <c r="H9" s="22">
        <v>546</v>
      </c>
      <c r="I9" s="23">
        <f>H9/H8</f>
        <v>0.3982494529540481</v>
      </c>
      <c r="J9" s="94"/>
      <c r="K9" s="21"/>
      <c r="L9" s="24"/>
      <c r="M9" s="25"/>
    </row>
    <row r="10" spans="1:13" ht="19.5" customHeight="1">
      <c r="A10" s="26" t="s">
        <v>8</v>
      </c>
      <c r="B10" s="27">
        <v>8</v>
      </c>
      <c r="C10" s="28"/>
      <c r="D10" s="29">
        <v>10</v>
      </c>
      <c r="E10" s="27">
        <v>14</v>
      </c>
      <c r="F10" s="28"/>
      <c r="G10" s="29">
        <v>10</v>
      </c>
      <c r="H10" s="27">
        <v>24</v>
      </c>
      <c r="I10" s="28"/>
      <c r="J10" s="30">
        <v>10</v>
      </c>
      <c r="K10" s="14" t="s">
        <v>3</v>
      </c>
      <c r="L10" s="31"/>
      <c r="M10" s="32"/>
    </row>
    <row r="11" spans="1:11" ht="19.5" customHeight="1">
      <c r="A11" s="18" t="s">
        <v>9</v>
      </c>
      <c r="B11" s="33">
        <f>B9-B10</f>
        <v>305</v>
      </c>
      <c r="C11" s="34">
        <f>B11/B8</f>
        <v>0.2198990627253064</v>
      </c>
      <c r="D11" s="35">
        <f>B11/D10</f>
        <v>30.5</v>
      </c>
      <c r="E11" s="33">
        <f>E9-E10</f>
        <v>327</v>
      </c>
      <c r="F11" s="34">
        <f>E11/E8</f>
        <v>0.2618094475580464</v>
      </c>
      <c r="G11" s="35">
        <f>E11/G10</f>
        <v>32.7</v>
      </c>
      <c r="H11" s="33">
        <f>H9-H10</f>
        <v>522</v>
      </c>
      <c r="I11" s="34">
        <f>H11/H8</f>
        <v>0.38074398249452956</v>
      </c>
      <c r="J11" s="36">
        <f>H11/J10</f>
        <v>52.2</v>
      </c>
      <c r="K11" s="37"/>
    </row>
    <row r="12" spans="1:11" ht="3.75" customHeight="1">
      <c r="A12" s="38"/>
      <c r="B12" s="39"/>
      <c r="C12" s="40"/>
      <c r="D12" s="41"/>
      <c r="E12" s="39"/>
      <c r="F12" s="40"/>
      <c r="G12" s="41"/>
      <c r="H12" s="39"/>
      <c r="I12" s="40"/>
      <c r="J12" s="42"/>
      <c r="K12" s="43"/>
    </row>
    <row r="13" spans="1:75" ht="19.5" customHeight="1">
      <c r="A13" s="44" t="s">
        <v>10</v>
      </c>
      <c r="B13" s="45">
        <v>47</v>
      </c>
      <c r="C13" s="46">
        <f aca="true" t="shared" si="0" ref="C13:C21">B13/B$11</f>
        <v>0.1540983606557377</v>
      </c>
      <c r="D13" s="47">
        <f aca="true" t="shared" si="1" ref="D13:D21">BM13+BK13+BO13+BQ13+BS13+BU13+BW13</f>
        <v>1</v>
      </c>
      <c r="E13" s="45">
        <v>110</v>
      </c>
      <c r="F13" s="46">
        <f aca="true" t="shared" si="2" ref="F13:F21">E13/E$11</f>
        <v>0.3363914373088685</v>
      </c>
      <c r="G13" s="47">
        <f aca="true" t="shared" si="3" ref="G13:G21">AN13+AL13+AP13+AR13+AT13+AV13+AX13</f>
        <v>3</v>
      </c>
      <c r="H13" s="45">
        <v>301</v>
      </c>
      <c r="I13" s="46">
        <f>H13/H$23</f>
        <v>0.5766283524904214</v>
      </c>
      <c r="J13" s="48">
        <f aca="true" t="shared" si="4" ref="J13:J21">O13+M13+Q13+S13+U13+W13+Y13</f>
        <v>6</v>
      </c>
      <c r="K13" s="49"/>
      <c r="L13" s="50">
        <f aca="true" t="shared" si="5" ref="L13:L21">H13/J$11</f>
        <v>5.766283524904214</v>
      </c>
      <c r="M13" s="51">
        <f aca="true" t="shared" si="6" ref="M13:M21">INT(L13)</f>
        <v>5</v>
      </c>
      <c r="N13" s="52">
        <f aca="true" t="shared" si="7" ref="N13:N21">H13/(M13+1)</f>
        <v>50.166666666666664</v>
      </c>
      <c r="O13" s="53">
        <f aca="true" t="shared" si="8" ref="O13:O21">IF(AND(N13&gt;0,M$23&lt;J$10),IF(N13&gt;=LARGE(N$13:N$21,1),1,0),0)</f>
        <v>1</v>
      </c>
      <c r="P13" s="52">
        <f aca="true" t="shared" si="9" ref="P13:P21">H13/(M13+O13+1)</f>
        <v>43</v>
      </c>
      <c r="Q13" s="53">
        <f aca="true" t="shared" si="10" ref="Q13:Q21">IF(AND(P13&gt;0,M$23+O$23&lt;J$10),IF(P13&gt;=LARGE(P$13:P$21,1),1,0),0)</f>
        <v>0</v>
      </c>
      <c r="R13" s="52">
        <f aca="true" t="shared" si="11" ref="R13:R21">H13/(Q13+M13+O13+1)</f>
        <v>43</v>
      </c>
      <c r="S13" s="53">
        <f aca="true" t="shared" si="12" ref="S13:S21">IF(AND(R13&gt;0,M$23+O$23+Q$23&lt;J$10),IF(R13&gt;=LARGE(R$13:R$21,1),1,0),0)</f>
        <v>0</v>
      </c>
      <c r="T13" s="52">
        <f aca="true" t="shared" si="13" ref="T13:T21">H13/(S13+O13+Q13+M13+1)</f>
        <v>43</v>
      </c>
      <c r="U13" s="53">
        <f aca="true" t="shared" si="14" ref="U13:U21">IF(AND(T13&gt;0,M$23+O$23+Q$23+S$23&lt;J$10),IF(T13&gt;=LARGE(T$13:T$21,1),1,0),0)</f>
        <v>0</v>
      </c>
      <c r="V13" s="52">
        <f aca="true" t="shared" si="15" ref="V13:V21">H13/(U13+Q13+S13+O13+M13+1)</f>
        <v>43</v>
      </c>
      <c r="W13" s="53">
        <f aca="true" t="shared" si="16" ref="W13:W21">IF(AND(V13&gt;0,M$23+O$23+Q$23+S$23+U$23&lt;J$10),IF(V13&gt;=LARGE(V$13:V$21,1),1,0),0)</f>
        <v>0</v>
      </c>
      <c r="X13" s="54">
        <f aca="true" t="shared" si="17" ref="X13:X21">H13/(V13+U13+Q13+S13+O13+M13+1)</f>
        <v>6.02</v>
      </c>
      <c r="Y13" s="55">
        <f aca="true" t="shared" si="18" ref="Y13:Y21">IF(AND(X13&gt;0,M$23+O$23+Q$23+S$23+U$23+V$23&lt;J$10),IF(X13&gt;=LARGE(X$13:X$21,1),1,0),0)</f>
        <v>0</v>
      </c>
      <c r="AJ13" s="56"/>
      <c r="AK13" s="5">
        <f aca="true" t="shared" si="19" ref="AK13:AK21">E13/G$11</f>
        <v>3.3639143730886847</v>
      </c>
      <c r="AL13" s="4">
        <f aca="true" t="shared" si="20" ref="AL13:AL21">INT(AK13)</f>
        <v>3</v>
      </c>
      <c r="AM13" s="57">
        <f aca="true" t="shared" si="21" ref="AM13:AM21">E13/(AL13+1)</f>
        <v>27.5</v>
      </c>
      <c r="AN13" s="58">
        <f aca="true" t="shared" si="22" ref="AN13:AN21">IF(AND(AM13&gt;0,AL$23&lt;G$10),IF(AM13&gt;=LARGE(AM$13:AM$21,1),1,0),0)</f>
        <v>0</v>
      </c>
      <c r="AO13" s="57">
        <f aca="true" t="shared" si="23" ref="AO13:AO21">E13/(AL13+AN13+1)</f>
        <v>27.5</v>
      </c>
      <c r="AP13" s="58">
        <f aca="true" t="shared" si="24" ref="AP13:AP21">IF(AND(AO13&gt;0,AL$23+AN$23&lt;G$10),IF(AO13&gt;=LARGE(AO$13:AO$21,1),1,0),0)</f>
        <v>0</v>
      </c>
      <c r="AQ13" s="57">
        <f aca="true" t="shared" si="25" ref="AQ13:AQ21">E13/(AP13+AL13+AN13+1)</f>
        <v>27.5</v>
      </c>
      <c r="AR13" s="58">
        <f aca="true" t="shared" si="26" ref="AR13:AR21">IF(AND(AQ13&gt;0,AL$23+AN$23+AP$23&lt;G$10),IF(AQ13&gt;=LARGE(AQ$13:AQ$21,1),1,0),0)</f>
        <v>0</v>
      </c>
      <c r="AS13" s="57">
        <f aca="true" t="shared" si="27" ref="AS13:AS21">E13/(AR13+AN13+AP13+AL13+1)</f>
        <v>27.5</v>
      </c>
      <c r="AT13" s="58">
        <f aca="true" t="shared" si="28" ref="AT13:AT21">IF(AND(AS13&gt;0,AL$23+AN$23+AP$23+AR$23&lt;G$10),IF(AS13&gt;=LARGE(AS$13:AS$21,1),1,0),0)</f>
        <v>0</v>
      </c>
      <c r="AU13" s="57">
        <f aca="true" t="shared" si="29" ref="AU13:AU21">E13/(AT13+AP13+AR13+AN13+AL13+1)</f>
        <v>27.5</v>
      </c>
      <c r="AV13" s="58">
        <f aca="true" t="shared" si="30" ref="AV13:AV21">IF(AND(AU13&gt;0,AL$23+AN$23+AP$23+AR$23+AT$23&lt;G$10),IF(AU13&gt;=LARGE(AU$13:AU$21,1),1,0),0)</f>
        <v>0</v>
      </c>
      <c r="AW13" s="2">
        <f aca="true" t="shared" si="31" ref="AW13:AW21">E13/(AU13+AT13+AP13+AR13+AN13+AL13+1)</f>
        <v>3.492063492063492</v>
      </c>
      <c r="AX13" s="59">
        <f aca="true" t="shared" si="32" ref="AX13:AX21">IF(AND(AW13&gt;0,AL$23+AN$23+AP$23+AR$23+AT$23+AU$23&lt;G$10),IF(AW13&gt;=LARGE(AW$13:AW$21,1),1,0),0)</f>
        <v>0</v>
      </c>
      <c r="BI13" s="56"/>
      <c r="BJ13" s="5">
        <f aca="true" t="shared" si="33" ref="BJ13:BJ21">B13/D$11</f>
        <v>1.540983606557377</v>
      </c>
      <c r="BK13" s="4">
        <f aca="true" t="shared" si="34" ref="BK13:BK21">INT(BJ13)</f>
        <v>1</v>
      </c>
      <c r="BL13" s="57">
        <f aca="true" t="shared" si="35" ref="BL13:BL21">B13/(BK13+1)</f>
        <v>23.5</v>
      </c>
      <c r="BM13" s="58">
        <f aca="true" t="shared" si="36" ref="BM13:BM21">IF(AND(BL13&gt;0,BK$23&lt;D$10),IF(BL13&gt;=LARGE(BL$13:BL$21,1),1,0),0)</f>
        <v>0</v>
      </c>
      <c r="BN13" s="57">
        <f aca="true" t="shared" si="37" ref="BN13:BN21">B13/(BK13+BM13+1)</f>
        <v>23.5</v>
      </c>
      <c r="BO13" s="58">
        <f aca="true" t="shared" si="38" ref="BO13:BO21">IF(AND(BN13&gt;0,BK$23+BM$23&lt;D$10),IF(BN13&gt;=LARGE(BN$13:BN$21,1),1,0),0)</f>
        <v>0</v>
      </c>
      <c r="BP13" s="57">
        <f aca="true" t="shared" si="39" ref="BP13:BP21">B13/(BO13+BK13+BM13+1)</f>
        <v>23.5</v>
      </c>
      <c r="BQ13" s="58">
        <f aca="true" t="shared" si="40" ref="BQ13:BQ21">IF(AND(BP13&gt;0,BK$23+BM$23+BO$23&lt;D$10),IF(BP13&gt;=LARGE(BP$13:BP$21,1),1,0),0)</f>
        <v>0</v>
      </c>
      <c r="BR13" s="57">
        <f aca="true" t="shared" si="41" ref="BR13:BR21">B13/(BQ13+BM13+BO13+BK13+1)</f>
        <v>23.5</v>
      </c>
      <c r="BS13" s="58">
        <f aca="true" t="shared" si="42" ref="BS13:BS21">IF(AND(BR13&gt;0,BK$23+BM$23+BO$23+BQ$23&lt;D$10),IF(BR13&gt;=LARGE(BR$13:BR$21,1),1,0),0)</f>
        <v>0</v>
      </c>
      <c r="BT13" s="57">
        <f aca="true" t="shared" si="43" ref="BT13:BT21">B13/(BS13+BO13+BQ13+BM13+BK13+1)</f>
        <v>23.5</v>
      </c>
      <c r="BU13" s="58">
        <f aca="true" t="shared" si="44" ref="BU13:BU21">IF(AND(BT13&gt;0,BK$23+BM$23+BO$23+BQ$23+BS$23&lt;D$10),IF(BT13&gt;=LARGE(BT$13:BT$21,1),1,0),0)</f>
        <v>0</v>
      </c>
      <c r="BV13" s="2">
        <f aca="true" t="shared" si="45" ref="BV13:BV21">B13/(BT13+BS13+BO13+BQ13+BM13+BK13+1)</f>
        <v>1.8431372549019607</v>
      </c>
      <c r="BW13" s="59">
        <f aca="true" t="shared" si="46" ref="BW13:BW21">IF(AND(BV13&gt;0,BK$23+BM$23+BO$23+BQ$23+BS$23+BT$23&lt;D$10),IF(BV13&gt;=LARGE(BV$13:BV$21,1),1,0),0)</f>
        <v>0</v>
      </c>
    </row>
    <row r="14" spans="1:75" ht="19.5" customHeight="1">
      <c r="A14" s="60" t="s">
        <v>11</v>
      </c>
      <c r="B14" s="61">
        <v>96</v>
      </c>
      <c r="C14" s="34">
        <f t="shared" si="0"/>
        <v>0.31475409836065577</v>
      </c>
      <c r="D14" s="62">
        <f t="shared" si="1"/>
        <v>4</v>
      </c>
      <c r="E14" s="61">
        <v>92</v>
      </c>
      <c r="F14" s="34">
        <f t="shared" si="2"/>
        <v>0.28134556574923547</v>
      </c>
      <c r="G14" s="62">
        <f t="shared" si="3"/>
        <v>3</v>
      </c>
      <c r="H14" s="61"/>
      <c r="I14" s="34"/>
      <c r="J14" s="63"/>
      <c r="K14" s="64"/>
      <c r="L14" s="50">
        <f t="shared" si="5"/>
        <v>0</v>
      </c>
      <c r="M14" s="51">
        <f t="shared" si="6"/>
        <v>0</v>
      </c>
      <c r="N14" s="52">
        <f t="shared" si="7"/>
        <v>0</v>
      </c>
      <c r="O14" s="53">
        <f t="shared" si="8"/>
        <v>0</v>
      </c>
      <c r="P14" s="52">
        <f t="shared" si="9"/>
        <v>0</v>
      </c>
      <c r="Q14" s="53">
        <f t="shared" si="10"/>
        <v>0</v>
      </c>
      <c r="R14" s="52">
        <f t="shared" si="11"/>
        <v>0</v>
      </c>
      <c r="S14" s="53">
        <f t="shared" si="12"/>
        <v>0</v>
      </c>
      <c r="T14" s="52">
        <f t="shared" si="13"/>
        <v>0</v>
      </c>
      <c r="U14" s="53">
        <f t="shared" si="14"/>
        <v>0</v>
      </c>
      <c r="V14" s="52">
        <f t="shared" si="15"/>
        <v>0</v>
      </c>
      <c r="W14" s="53">
        <f t="shared" si="16"/>
        <v>0</v>
      </c>
      <c r="X14" s="54">
        <f t="shared" si="17"/>
        <v>0</v>
      </c>
      <c r="Y14" s="55">
        <f t="shared" si="18"/>
        <v>0</v>
      </c>
      <c r="AJ14" s="65"/>
      <c r="AK14" s="5">
        <f t="shared" si="19"/>
        <v>2.8134556574923546</v>
      </c>
      <c r="AL14" s="4">
        <f t="shared" si="20"/>
        <v>2</v>
      </c>
      <c r="AM14" s="57">
        <f t="shared" si="21"/>
        <v>30.666666666666668</v>
      </c>
      <c r="AN14" s="58">
        <f t="shared" si="22"/>
        <v>1</v>
      </c>
      <c r="AO14" s="57">
        <f t="shared" si="23"/>
        <v>23</v>
      </c>
      <c r="AP14" s="58">
        <f t="shared" si="24"/>
        <v>0</v>
      </c>
      <c r="AQ14" s="57">
        <f t="shared" si="25"/>
        <v>23</v>
      </c>
      <c r="AR14" s="58">
        <f t="shared" si="26"/>
        <v>0</v>
      </c>
      <c r="AS14" s="57">
        <f t="shared" si="27"/>
        <v>23</v>
      </c>
      <c r="AT14" s="58">
        <f t="shared" si="28"/>
        <v>0</v>
      </c>
      <c r="AU14" s="57">
        <f t="shared" si="29"/>
        <v>23</v>
      </c>
      <c r="AV14" s="58">
        <f t="shared" si="30"/>
        <v>0</v>
      </c>
      <c r="AW14" s="2">
        <f t="shared" si="31"/>
        <v>3.4074074074074074</v>
      </c>
      <c r="AX14" s="59">
        <f t="shared" si="32"/>
        <v>0</v>
      </c>
      <c r="BI14" s="65"/>
      <c r="BJ14" s="5">
        <f t="shared" si="33"/>
        <v>3.1475409836065573</v>
      </c>
      <c r="BK14" s="4">
        <f t="shared" si="34"/>
        <v>3</v>
      </c>
      <c r="BL14" s="57">
        <f t="shared" si="35"/>
        <v>24</v>
      </c>
      <c r="BM14" s="58">
        <f t="shared" si="36"/>
        <v>0</v>
      </c>
      <c r="BN14" s="57">
        <f t="shared" si="37"/>
        <v>24</v>
      </c>
      <c r="BO14" s="58">
        <f t="shared" si="38"/>
        <v>1</v>
      </c>
      <c r="BP14" s="57">
        <f t="shared" si="39"/>
        <v>19.2</v>
      </c>
      <c r="BQ14" s="58">
        <f t="shared" si="40"/>
        <v>0</v>
      </c>
      <c r="BR14" s="57">
        <f t="shared" si="41"/>
        <v>19.2</v>
      </c>
      <c r="BS14" s="58">
        <f t="shared" si="42"/>
        <v>0</v>
      </c>
      <c r="BT14" s="57">
        <f t="shared" si="43"/>
        <v>19.2</v>
      </c>
      <c r="BU14" s="58">
        <f t="shared" si="44"/>
        <v>0</v>
      </c>
      <c r="BV14" s="2">
        <f t="shared" si="45"/>
        <v>3.9669421487603307</v>
      </c>
      <c r="BW14" s="59">
        <f t="shared" si="46"/>
        <v>0</v>
      </c>
    </row>
    <row r="15" spans="1:75" ht="19.5" customHeight="1">
      <c r="A15" s="60" t="s">
        <v>12</v>
      </c>
      <c r="B15" s="61"/>
      <c r="C15" s="34">
        <f t="shared" si="0"/>
        <v>0</v>
      </c>
      <c r="D15" s="62">
        <f t="shared" si="1"/>
        <v>0</v>
      </c>
      <c r="E15" s="61"/>
      <c r="F15" s="34">
        <f t="shared" si="2"/>
        <v>0</v>
      </c>
      <c r="G15" s="62">
        <f t="shared" si="3"/>
        <v>0</v>
      </c>
      <c r="H15" s="61"/>
      <c r="I15" s="34">
        <f aca="true" t="shared" si="47" ref="I15:I21">H15/H$11</f>
        <v>0</v>
      </c>
      <c r="J15" s="63">
        <f t="shared" si="4"/>
        <v>0</v>
      </c>
      <c r="K15" s="64"/>
      <c r="L15" s="50">
        <f t="shared" si="5"/>
        <v>0</v>
      </c>
      <c r="M15" s="51">
        <f t="shared" si="6"/>
        <v>0</v>
      </c>
      <c r="N15" s="52">
        <f t="shared" si="7"/>
        <v>0</v>
      </c>
      <c r="O15" s="53">
        <f t="shared" si="8"/>
        <v>0</v>
      </c>
      <c r="P15" s="52">
        <f t="shared" si="9"/>
        <v>0</v>
      </c>
      <c r="Q15" s="53">
        <f t="shared" si="10"/>
        <v>0</v>
      </c>
      <c r="R15" s="52">
        <f t="shared" si="11"/>
        <v>0</v>
      </c>
      <c r="S15" s="53">
        <f t="shared" si="12"/>
        <v>0</v>
      </c>
      <c r="T15" s="52">
        <f t="shared" si="13"/>
        <v>0</v>
      </c>
      <c r="U15" s="53">
        <f t="shared" si="14"/>
        <v>0</v>
      </c>
      <c r="V15" s="52">
        <f t="shared" si="15"/>
        <v>0</v>
      </c>
      <c r="W15" s="53">
        <f t="shared" si="16"/>
        <v>0</v>
      </c>
      <c r="X15" s="54">
        <f t="shared" si="17"/>
        <v>0</v>
      </c>
      <c r="Y15" s="55">
        <f t="shared" si="18"/>
        <v>0</v>
      </c>
      <c r="AJ15" s="65"/>
      <c r="AK15" s="5">
        <f t="shared" si="19"/>
        <v>0</v>
      </c>
      <c r="AL15" s="4">
        <f t="shared" si="20"/>
        <v>0</v>
      </c>
      <c r="AM15" s="57">
        <f t="shared" si="21"/>
        <v>0</v>
      </c>
      <c r="AN15" s="58">
        <f t="shared" si="22"/>
        <v>0</v>
      </c>
      <c r="AO15" s="57">
        <f t="shared" si="23"/>
        <v>0</v>
      </c>
      <c r="AP15" s="58">
        <f t="shared" si="24"/>
        <v>0</v>
      </c>
      <c r="AQ15" s="57">
        <f t="shared" si="25"/>
        <v>0</v>
      </c>
      <c r="AR15" s="58">
        <f t="shared" si="26"/>
        <v>0</v>
      </c>
      <c r="AS15" s="57">
        <f t="shared" si="27"/>
        <v>0</v>
      </c>
      <c r="AT15" s="58">
        <f t="shared" si="28"/>
        <v>0</v>
      </c>
      <c r="AU15" s="57">
        <f t="shared" si="29"/>
        <v>0</v>
      </c>
      <c r="AV15" s="58">
        <f t="shared" si="30"/>
        <v>0</v>
      </c>
      <c r="AW15" s="2">
        <f t="shared" si="31"/>
        <v>0</v>
      </c>
      <c r="AX15" s="59">
        <f t="shared" si="32"/>
        <v>0</v>
      </c>
      <c r="BI15" s="65"/>
      <c r="BJ15" s="5">
        <f t="shared" si="33"/>
        <v>0</v>
      </c>
      <c r="BK15" s="4">
        <f t="shared" si="34"/>
        <v>0</v>
      </c>
      <c r="BL15" s="57">
        <f t="shared" si="35"/>
        <v>0</v>
      </c>
      <c r="BM15" s="58">
        <f t="shared" si="36"/>
        <v>0</v>
      </c>
      <c r="BN15" s="57">
        <f t="shared" si="37"/>
        <v>0</v>
      </c>
      <c r="BO15" s="58">
        <f t="shared" si="38"/>
        <v>0</v>
      </c>
      <c r="BP15" s="57">
        <f t="shared" si="39"/>
        <v>0</v>
      </c>
      <c r="BQ15" s="58">
        <f t="shared" si="40"/>
        <v>0</v>
      </c>
      <c r="BR15" s="57">
        <f t="shared" si="41"/>
        <v>0</v>
      </c>
      <c r="BS15" s="58">
        <f t="shared" si="42"/>
        <v>0</v>
      </c>
      <c r="BT15" s="57">
        <f t="shared" si="43"/>
        <v>0</v>
      </c>
      <c r="BU15" s="58">
        <f t="shared" si="44"/>
        <v>0</v>
      </c>
      <c r="BV15" s="2">
        <f t="shared" si="45"/>
        <v>0</v>
      </c>
      <c r="BW15" s="59">
        <f t="shared" si="46"/>
        <v>0</v>
      </c>
    </row>
    <row r="16" spans="1:75" ht="19.5" customHeight="1">
      <c r="A16" s="60" t="s">
        <v>13</v>
      </c>
      <c r="B16" s="27">
        <v>119</v>
      </c>
      <c r="C16" s="34">
        <f t="shared" si="0"/>
        <v>0.3901639344262295</v>
      </c>
      <c r="D16" s="62">
        <f t="shared" si="1"/>
        <v>4</v>
      </c>
      <c r="E16" s="27">
        <v>86</v>
      </c>
      <c r="F16" s="34">
        <f t="shared" si="2"/>
        <v>0.26299694189602446</v>
      </c>
      <c r="G16" s="62">
        <f t="shared" si="3"/>
        <v>3</v>
      </c>
      <c r="H16" s="61">
        <v>195</v>
      </c>
      <c r="I16" s="34">
        <f>H16/H$23</f>
        <v>0.3735632183908046</v>
      </c>
      <c r="J16" s="63">
        <f t="shared" si="4"/>
        <v>4</v>
      </c>
      <c r="K16" s="64"/>
      <c r="L16" s="50">
        <f t="shared" si="5"/>
        <v>3.735632183908046</v>
      </c>
      <c r="M16" s="51">
        <f t="shared" si="6"/>
        <v>3</v>
      </c>
      <c r="N16" s="52">
        <f t="shared" si="7"/>
        <v>48.75</v>
      </c>
      <c r="O16" s="53">
        <f t="shared" si="8"/>
        <v>0</v>
      </c>
      <c r="P16" s="52">
        <f t="shared" si="9"/>
        <v>48.75</v>
      </c>
      <c r="Q16" s="53">
        <f t="shared" si="10"/>
        <v>1</v>
      </c>
      <c r="R16" s="52">
        <f t="shared" si="11"/>
        <v>39</v>
      </c>
      <c r="S16" s="53">
        <f t="shared" si="12"/>
        <v>0</v>
      </c>
      <c r="T16" s="52">
        <f t="shared" si="13"/>
        <v>39</v>
      </c>
      <c r="U16" s="53">
        <f t="shared" si="14"/>
        <v>0</v>
      </c>
      <c r="V16" s="52">
        <f t="shared" si="15"/>
        <v>39</v>
      </c>
      <c r="W16" s="53">
        <f t="shared" si="16"/>
        <v>0</v>
      </c>
      <c r="X16" s="54">
        <f t="shared" si="17"/>
        <v>4.431818181818182</v>
      </c>
      <c r="Y16" s="55">
        <f t="shared" si="18"/>
        <v>0</v>
      </c>
      <c r="AJ16" s="65"/>
      <c r="AK16" s="5">
        <f t="shared" si="19"/>
        <v>2.6299694189602443</v>
      </c>
      <c r="AL16" s="4">
        <f t="shared" si="20"/>
        <v>2</v>
      </c>
      <c r="AM16" s="57">
        <f t="shared" si="21"/>
        <v>28.666666666666668</v>
      </c>
      <c r="AN16" s="58">
        <f t="shared" si="22"/>
        <v>0</v>
      </c>
      <c r="AO16" s="57">
        <f t="shared" si="23"/>
        <v>28.666666666666668</v>
      </c>
      <c r="AP16" s="58">
        <f t="shared" si="24"/>
        <v>1</v>
      </c>
      <c r="AQ16" s="57">
        <f t="shared" si="25"/>
        <v>21.5</v>
      </c>
      <c r="AR16" s="58">
        <f t="shared" si="26"/>
        <v>0</v>
      </c>
      <c r="AS16" s="57">
        <f t="shared" si="27"/>
        <v>21.5</v>
      </c>
      <c r="AT16" s="58">
        <f t="shared" si="28"/>
        <v>0</v>
      </c>
      <c r="AU16" s="57">
        <f t="shared" si="29"/>
        <v>21.5</v>
      </c>
      <c r="AV16" s="58">
        <f t="shared" si="30"/>
        <v>0</v>
      </c>
      <c r="AW16" s="2">
        <f t="shared" si="31"/>
        <v>3.372549019607843</v>
      </c>
      <c r="AX16" s="59">
        <f t="shared" si="32"/>
        <v>0</v>
      </c>
      <c r="BI16" s="65"/>
      <c r="BJ16" s="5">
        <f t="shared" si="33"/>
        <v>3.901639344262295</v>
      </c>
      <c r="BK16" s="4">
        <f t="shared" si="34"/>
        <v>3</v>
      </c>
      <c r="BL16" s="57">
        <f t="shared" si="35"/>
        <v>29.75</v>
      </c>
      <c r="BM16" s="58">
        <f t="shared" si="36"/>
        <v>1</v>
      </c>
      <c r="BN16" s="57">
        <f t="shared" si="37"/>
        <v>23.8</v>
      </c>
      <c r="BO16" s="58">
        <f t="shared" si="38"/>
        <v>0</v>
      </c>
      <c r="BP16" s="57">
        <f t="shared" si="39"/>
        <v>23.8</v>
      </c>
      <c r="BQ16" s="58">
        <f t="shared" si="40"/>
        <v>0</v>
      </c>
      <c r="BR16" s="57">
        <f t="shared" si="41"/>
        <v>23.8</v>
      </c>
      <c r="BS16" s="58">
        <f t="shared" si="42"/>
        <v>0</v>
      </c>
      <c r="BT16" s="57">
        <f t="shared" si="43"/>
        <v>23.8</v>
      </c>
      <c r="BU16" s="58">
        <f t="shared" si="44"/>
        <v>0</v>
      </c>
      <c r="BV16" s="2">
        <f t="shared" si="45"/>
        <v>4.131944444444445</v>
      </c>
      <c r="BW16" s="59">
        <f t="shared" si="46"/>
        <v>0</v>
      </c>
    </row>
    <row r="17" spans="1:75" ht="19.5" customHeight="1">
      <c r="A17" s="60" t="s">
        <v>14</v>
      </c>
      <c r="B17" s="27">
        <v>43</v>
      </c>
      <c r="C17" s="34">
        <f t="shared" si="0"/>
        <v>0.14098360655737704</v>
      </c>
      <c r="D17" s="62">
        <f t="shared" si="1"/>
        <v>1</v>
      </c>
      <c r="E17" s="27">
        <v>39</v>
      </c>
      <c r="F17" s="34">
        <f t="shared" si="2"/>
        <v>0.11926605504587157</v>
      </c>
      <c r="G17" s="62">
        <f t="shared" si="3"/>
        <v>1</v>
      </c>
      <c r="H17" s="61">
        <v>26</v>
      </c>
      <c r="I17" s="34">
        <f>H17/H$23</f>
        <v>0.04980842911877394</v>
      </c>
      <c r="J17" s="63">
        <f t="shared" si="4"/>
        <v>0</v>
      </c>
      <c r="K17" s="64"/>
      <c r="L17" s="50">
        <f t="shared" si="5"/>
        <v>0.49808429118773945</v>
      </c>
      <c r="M17" s="51">
        <f t="shared" si="6"/>
        <v>0</v>
      </c>
      <c r="N17" s="52">
        <f t="shared" si="7"/>
        <v>26</v>
      </c>
      <c r="O17" s="53">
        <f t="shared" si="8"/>
        <v>0</v>
      </c>
      <c r="P17" s="52">
        <f t="shared" si="9"/>
        <v>26</v>
      </c>
      <c r="Q17" s="53">
        <f t="shared" si="10"/>
        <v>0</v>
      </c>
      <c r="R17" s="52">
        <f t="shared" si="11"/>
        <v>26</v>
      </c>
      <c r="S17" s="53">
        <f t="shared" si="12"/>
        <v>0</v>
      </c>
      <c r="T17" s="52">
        <f t="shared" si="13"/>
        <v>26</v>
      </c>
      <c r="U17" s="53">
        <f t="shared" si="14"/>
        <v>0</v>
      </c>
      <c r="V17" s="52">
        <f t="shared" si="15"/>
        <v>26</v>
      </c>
      <c r="W17" s="53">
        <f t="shared" si="16"/>
        <v>0</v>
      </c>
      <c r="X17" s="54">
        <f t="shared" si="17"/>
        <v>0.9629629629629629</v>
      </c>
      <c r="Y17" s="55">
        <f t="shared" si="18"/>
        <v>0</v>
      </c>
      <c r="AJ17" s="65"/>
      <c r="AK17" s="5">
        <f t="shared" si="19"/>
        <v>1.1926605504587156</v>
      </c>
      <c r="AL17" s="4">
        <f t="shared" si="20"/>
        <v>1</v>
      </c>
      <c r="AM17" s="57">
        <f t="shared" si="21"/>
        <v>19.5</v>
      </c>
      <c r="AN17" s="58">
        <f t="shared" si="22"/>
        <v>0</v>
      </c>
      <c r="AO17" s="57">
        <f t="shared" si="23"/>
        <v>19.5</v>
      </c>
      <c r="AP17" s="58">
        <f t="shared" si="24"/>
        <v>0</v>
      </c>
      <c r="AQ17" s="57">
        <f t="shared" si="25"/>
        <v>19.5</v>
      </c>
      <c r="AR17" s="58">
        <f t="shared" si="26"/>
        <v>0</v>
      </c>
      <c r="AS17" s="57">
        <f t="shared" si="27"/>
        <v>19.5</v>
      </c>
      <c r="AT17" s="58">
        <f t="shared" si="28"/>
        <v>0</v>
      </c>
      <c r="AU17" s="57">
        <f t="shared" si="29"/>
        <v>19.5</v>
      </c>
      <c r="AV17" s="58">
        <f t="shared" si="30"/>
        <v>0</v>
      </c>
      <c r="AW17" s="2">
        <f t="shared" si="31"/>
        <v>1.813953488372093</v>
      </c>
      <c r="AX17" s="59">
        <f t="shared" si="32"/>
        <v>0</v>
      </c>
      <c r="BI17" s="65"/>
      <c r="BJ17" s="5">
        <f t="shared" si="33"/>
        <v>1.4098360655737705</v>
      </c>
      <c r="BK17" s="4">
        <f t="shared" si="34"/>
        <v>1</v>
      </c>
      <c r="BL17" s="57">
        <f t="shared" si="35"/>
        <v>21.5</v>
      </c>
      <c r="BM17" s="58">
        <f t="shared" si="36"/>
        <v>0</v>
      </c>
      <c r="BN17" s="57">
        <f t="shared" si="37"/>
        <v>21.5</v>
      </c>
      <c r="BO17" s="58">
        <f t="shared" si="38"/>
        <v>0</v>
      </c>
      <c r="BP17" s="57">
        <f t="shared" si="39"/>
        <v>21.5</v>
      </c>
      <c r="BQ17" s="58">
        <f t="shared" si="40"/>
        <v>0</v>
      </c>
      <c r="BR17" s="57">
        <f t="shared" si="41"/>
        <v>21.5</v>
      </c>
      <c r="BS17" s="58">
        <f t="shared" si="42"/>
        <v>0</v>
      </c>
      <c r="BT17" s="57">
        <f t="shared" si="43"/>
        <v>21.5</v>
      </c>
      <c r="BU17" s="58">
        <f t="shared" si="44"/>
        <v>0</v>
      </c>
      <c r="BV17" s="2">
        <f t="shared" si="45"/>
        <v>1.8297872340425532</v>
      </c>
      <c r="BW17" s="59">
        <f t="shared" si="46"/>
        <v>0</v>
      </c>
    </row>
    <row r="18" spans="1:75" ht="19.5" customHeight="1" hidden="1">
      <c r="A18" s="60" t="s">
        <v>15</v>
      </c>
      <c r="B18" s="27"/>
      <c r="C18" s="34">
        <f t="shared" si="0"/>
        <v>0</v>
      </c>
      <c r="D18" s="62">
        <f t="shared" si="1"/>
        <v>0</v>
      </c>
      <c r="E18" s="27"/>
      <c r="F18" s="34">
        <f t="shared" si="2"/>
        <v>0</v>
      </c>
      <c r="G18" s="62">
        <f t="shared" si="3"/>
        <v>0</v>
      </c>
      <c r="H18" s="61"/>
      <c r="I18" s="34">
        <f t="shared" si="47"/>
        <v>0</v>
      </c>
      <c r="J18" s="63">
        <f t="shared" si="4"/>
        <v>0</v>
      </c>
      <c r="K18" s="64"/>
      <c r="L18" s="50">
        <f t="shared" si="5"/>
        <v>0</v>
      </c>
      <c r="M18" s="51">
        <f t="shared" si="6"/>
        <v>0</v>
      </c>
      <c r="N18" s="52">
        <f t="shared" si="7"/>
        <v>0</v>
      </c>
      <c r="O18" s="53">
        <f t="shared" si="8"/>
        <v>0</v>
      </c>
      <c r="P18" s="52">
        <f t="shared" si="9"/>
        <v>0</v>
      </c>
      <c r="Q18" s="53">
        <f t="shared" si="10"/>
        <v>0</v>
      </c>
      <c r="R18" s="52">
        <f t="shared" si="11"/>
        <v>0</v>
      </c>
      <c r="S18" s="53">
        <f t="shared" si="12"/>
        <v>0</v>
      </c>
      <c r="T18" s="52">
        <f t="shared" si="13"/>
        <v>0</v>
      </c>
      <c r="U18" s="53">
        <f t="shared" si="14"/>
        <v>0</v>
      </c>
      <c r="V18" s="52">
        <f t="shared" si="15"/>
        <v>0</v>
      </c>
      <c r="W18" s="53">
        <f t="shared" si="16"/>
        <v>0</v>
      </c>
      <c r="X18" s="54">
        <f t="shared" si="17"/>
        <v>0</v>
      </c>
      <c r="Y18" s="55">
        <f t="shared" si="18"/>
        <v>0</v>
      </c>
      <c r="AJ18" s="65"/>
      <c r="AK18" s="5">
        <f t="shared" si="19"/>
        <v>0</v>
      </c>
      <c r="AL18" s="4">
        <f t="shared" si="20"/>
        <v>0</v>
      </c>
      <c r="AM18" s="57">
        <f t="shared" si="21"/>
        <v>0</v>
      </c>
      <c r="AN18" s="58">
        <f t="shared" si="22"/>
        <v>0</v>
      </c>
      <c r="AO18" s="57">
        <f t="shared" si="23"/>
        <v>0</v>
      </c>
      <c r="AP18" s="58">
        <f t="shared" si="24"/>
        <v>0</v>
      </c>
      <c r="AQ18" s="57">
        <f t="shared" si="25"/>
        <v>0</v>
      </c>
      <c r="AR18" s="58">
        <f t="shared" si="26"/>
        <v>0</v>
      </c>
      <c r="AS18" s="57">
        <f t="shared" si="27"/>
        <v>0</v>
      </c>
      <c r="AT18" s="58">
        <f t="shared" si="28"/>
        <v>0</v>
      </c>
      <c r="AU18" s="57">
        <f t="shared" si="29"/>
        <v>0</v>
      </c>
      <c r="AV18" s="58">
        <f t="shared" si="30"/>
        <v>0</v>
      </c>
      <c r="AW18" s="2">
        <f t="shared" si="31"/>
        <v>0</v>
      </c>
      <c r="AX18" s="59">
        <f t="shared" si="32"/>
        <v>0</v>
      </c>
      <c r="BI18" s="65"/>
      <c r="BJ18" s="5">
        <f t="shared" si="33"/>
        <v>0</v>
      </c>
      <c r="BK18" s="4">
        <f t="shared" si="34"/>
        <v>0</v>
      </c>
      <c r="BL18" s="57">
        <f t="shared" si="35"/>
        <v>0</v>
      </c>
      <c r="BM18" s="58">
        <f t="shared" si="36"/>
        <v>0</v>
      </c>
      <c r="BN18" s="57">
        <f t="shared" si="37"/>
        <v>0</v>
      </c>
      <c r="BO18" s="58">
        <f t="shared" si="38"/>
        <v>0</v>
      </c>
      <c r="BP18" s="57">
        <f t="shared" si="39"/>
        <v>0</v>
      </c>
      <c r="BQ18" s="58">
        <f t="shared" si="40"/>
        <v>0</v>
      </c>
      <c r="BR18" s="57">
        <f t="shared" si="41"/>
        <v>0</v>
      </c>
      <c r="BS18" s="58">
        <f t="shared" si="42"/>
        <v>0</v>
      </c>
      <c r="BT18" s="57">
        <f t="shared" si="43"/>
        <v>0</v>
      </c>
      <c r="BU18" s="58">
        <f t="shared" si="44"/>
        <v>0</v>
      </c>
      <c r="BV18" s="2">
        <f t="shared" si="45"/>
        <v>0</v>
      </c>
      <c r="BW18" s="59">
        <f t="shared" si="46"/>
        <v>0</v>
      </c>
    </row>
    <row r="19" spans="1:75" ht="19.5" customHeight="1" hidden="1">
      <c r="A19" s="60" t="s">
        <v>16</v>
      </c>
      <c r="B19" s="27"/>
      <c r="C19" s="34">
        <f t="shared" si="0"/>
        <v>0</v>
      </c>
      <c r="D19" s="62">
        <f t="shared" si="1"/>
        <v>0</v>
      </c>
      <c r="E19" s="27"/>
      <c r="F19" s="34">
        <f t="shared" si="2"/>
        <v>0</v>
      </c>
      <c r="G19" s="62">
        <f t="shared" si="3"/>
        <v>0</v>
      </c>
      <c r="H19" s="61"/>
      <c r="I19" s="34">
        <f t="shared" si="47"/>
        <v>0</v>
      </c>
      <c r="J19" s="63">
        <f t="shared" si="4"/>
        <v>0</v>
      </c>
      <c r="K19" s="64"/>
      <c r="L19" s="50">
        <f t="shared" si="5"/>
        <v>0</v>
      </c>
      <c r="M19" s="51">
        <f t="shared" si="6"/>
        <v>0</v>
      </c>
      <c r="N19" s="52">
        <f t="shared" si="7"/>
        <v>0</v>
      </c>
      <c r="O19" s="53">
        <f t="shared" si="8"/>
        <v>0</v>
      </c>
      <c r="P19" s="52">
        <f t="shared" si="9"/>
        <v>0</v>
      </c>
      <c r="Q19" s="53">
        <f t="shared" si="10"/>
        <v>0</v>
      </c>
      <c r="R19" s="52">
        <f t="shared" si="11"/>
        <v>0</v>
      </c>
      <c r="S19" s="53">
        <f t="shared" si="12"/>
        <v>0</v>
      </c>
      <c r="T19" s="52">
        <f t="shared" si="13"/>
        <v>0</v>
      </c>
      <c r="U19" s="53">
        <f t="shared" si="14"/>
        <v>0</v>
      </c>
      <c r="V19" s="52">
        <f t="shared" si="15"/>
        <v>0</v>
      </c>
      <c r="W19" s="53">
        <f t="shared" si="16"/>
        <v>0</v>
      </c>
      <c r="X19" s="54">
        <f t="shared" si="17"/>
        <v>0</v>
      </c>
      <c r="Y19" s="55">
        <f t="shared" si="18"/>
        <v>0</v>
      </c>
      <c r="AJ19" s="65"/>
      <c r="AK19" s="5">
        <f t="shared" si="19"/>
        <v>0</v>
      </c>
      <c r="AL19" s="4">
        <f t="shared" si="20"/>
        <v>0</v>
      </c>
      <c r="AM19" s="57">
        <f t="shared" si="21"/>
        <v>0</v>
      </c>
      <c r="AN19" s="58">
        <f t="shared" si="22"/>
        <v>0</v>
      </c>
      <c r="AO19" s="57">
        <f t="shared" si="23"/>
        <v>0</v>
      </c>
      <c r="AP19" s="58">
        <f t="shared" si="24"/>
        <v>0</v>
      </c>
      <c r="AQ19" s="57">
        <f t="shared" si="25"/>
        <v>0</v>
      </c>
      <c r="AR19" s="58">
        <f t="shared" si="26"/>
        <v>0</v>
      </c>
      <c r="AS19" s="57">
        <f t="shared" si="27"/>
        <v>0</v>
      </c>
      <c r="AT19" s="58">
        <f t="shared" si="28"/>
        <v>0</v>
      </c>
      <c r="AU19" s="57">
        <f t="shared" si="29"/>
        <v>0</v>
      </c>
      <c r="AV19" s="58">
        <f t="shared" si="30"/>
        <v>0</v>
      </c>
      <c r="AW19" s="2">
        <f t="shared" si="31"/>
        <v>0</v>
      </c>
      <c r="AX19" s="59">
        <f t="shared" si="32"/>
        <v>0</v>
      </c>
      <c r="BI19" s="65"/>
      <c r="BJ19" s="5">
        <f t="shared" si="33"/>
        <v>0</v>
      </c>
      <c r="BK19" s="4">
        <f t="shared" si="34"/>
        <v>0</v>
      </c>
      <c r="BL19" s="57">
        <f t="shared" si="35"/>
        <v>0</v>
      </c>
      <c r="BM19" s="58">
        <f t="shared" si="36"/>
        <v>0</v>
      </c>
      <c r="BN19" s="57">
        <f t="shared" si="37"/>
        <v>0</v>
      </c>
      <c r="BO19" s="58">
        <f t="shared" si="38"/>
        <v>0</v>
      </c>
      <c r="BP19" s="57">
        <f t="shared" si="39"/>
        <v>0</v>
      </c>
      <c r="BQ19" s="58">
        <f t="shared" si="40"/>
        <v>0</v>
      </c>
      <c r="BR19" s="57">
        <f t="shared" si="41"/>
        <v>0</v>
      </c>
      <c r="BS19" s="58">
        <f t="shared" si="42"/>
        <v>0</v>
      </c>
      <c r="BT19" s="57">
        <f t="shared" si="43"/>
        <v>0</v>
      </c>
      <c r="BU19" s="58">
        <f t="shared" si="44"/>
        <v>0</v>
      </c>
      <c r="BV19" s="2">
        <f t="shared" si="45"/>
        <v>0</v>
      </c>
      <c r="BW19" s="59">
        <f t="shared" si="46"/>
        <v>0</v>
      </c>
    </row>
    <row r="20" spans="1:75" ht="19.5" customHeight="1" hidden="1">
      <c r="A20" s="66" t="s">
        <v>17</v>
      </c>
      <c r="B20" s="27"/>
      <c r="C20" s="34">
        <f t="shared" si="0"/>
        <v>0</v>
      </c>
      <c r="D20" s="62">
        <f t="shared" si="1"/>
        <v>0</v>
      </c>
      <c r="E20" s="27"/>
      <c r="F20" s="34">
        <f t="shared" si="2"/>
        <v>0</v>
      </c>
      <c r="G20" s="62">
        <f t="shared" si="3"/>
        <v>0</v>
      </c>
      <c r="H20" s="61"/>
      <c r="I20" s="34">
        <f t="shared" si="47"/>
        <v>0</v>
      </c>
      <c r="J20" s="63">
        <f t="shared" si="4"/>
        <v>0</v>
      </c>
      <c r="K20" s="64"/>
      <c r="L20" s="50">
        <f t="shared" si="5"/>
        <v>0</v>
      </c>
      <c r="M20" s="51">
        <f t="shared" si="6"/>
        <v>0</v>
      </c>
      <c r="N20" s="52">
        <f t="shared" si="7"/>
        <v>0</v>
      </c>
      <c r="O20" s="53">
        <f t="shared" si="8"/>
        <v>0</v>
      </c>
      <c r="P20" s="52">
        <f t="shared" si="9"/>
        <v>0</v>
      </c>
      <c r="Q20" s="53">
        <f t="shared" si="10"/>
        <v>0</v>
      </c>
      <c r="R20" s="52">
        <f t="shared" si="11"/>
        <v>0</v>
      </c>
      <c r="S20" s="53">
        <f t="shared" si="12"/>
        <v>0</v>
      </c>
      <c r="T20" s="52">
        <f t="shared" si="13"/>
        <v>0</v>
      </c>
      <c r="U20" s="53">
        <f t="shared" si="14"/>
        <v>0</v>
      </c>
      <c r="V20" s="52">
        <f t="shared" si="15"/>
        <v>0</v>
      </c>
      <c r="W20" s="53">
        <f t="shared" si="16"/>
        <v>0</v>
      </c>
      <c r="X20" s="54">
        <f t="shared" si="17"/>
        <v>0</v>
      </c>
      <c r="Y20" s="55">
        <f t="shared" si="18"/>
        <v>0</v>
      </c>
      <c r="AJ20" s="65"/>
      <c r="AK20" s="5">
        <f t="shared" si="19"/>
        <v>0</v>
      </c>
      <c r="AL20" s="4">
        <f t="shared" si="20"/>
        <v>0</v>
      </c>
      <c r="AM20" s="57">
        <f t="shared" si="21"/>
        <v>0</v>
      </c>
      <c r="AN20" s="58">
        <f t="shared" si="22"/>
        <v>0</v>
      </c>
      <c r="AO20" s="57">
        <f t="shared" si="23"/>
        <v>0</v>
      </c>
      <c r="AP20" s="58">
        <f t="shared" si="24"/>
        <v>0</v>
      </c>
      <c r="AQ20" s="57">
        <f t="shared" si="25"/>
        <v>0</v>
      </c>
      <c r="AR20" s="58">
        <f t="shared" si="26"/>
        <v>0</v>
      </c>
      <c r="AS20" s="57">
        <f t="shared" si="27"/>
        <v>0</v>
      </c>
      <c r="AT20" s="58">
        <f t="shared" si="28"/>
        <v>0</v>
      </c>
      <c r="AU20" s="57">
        <f t="shared" si="29"/>
        <v>0</v>
      </c>
      <c r="AV20" s="58">
        <f t="shared" si="30"/>
        <v>0</v>
      </c>
      <c r="AW20" s="2">
        <f t="shared" si="31"/>
        <v>0</v>
      </c>
      <c r="AX20" s="59">
        <f t="shared" si="32"/>
        <v>0</v>
      </c>
      <c r="BI20" s="65"/>
      <c r="BJ20" s="5">
        <f t="shared" si="33"/>
        <v>0</v>
      </c>
      <c r="BK20" s="4">
        <f t="shared" si="34"/>
        <v>0</v>
      </c>
      <c r="BL20" s="57">
        <f t="shared" si="35"/>
        <v>0</v>
      </c>
      <c r="BM20" s="58">
        <f t="shared" si="36"/>
        <v>0</v>
      </c>
      <c r="BN20" s="57">
        <f t="shared" si="37"/>
        <v>0</v>
      </c>
      <c r="BO20" s="58">
        <f t="shared" si="38"/>
        <v>0</v>
      </c>
      <c r="BP20" s="57">
        <f t="shared" si="39"/>
        <v>0</v>
      </c>
      <c r="BQ20" s="58">
        <f t="shared" si="40"/>
        <v>0</v>
      </c>
      <c r="BR20" s="57">
        <f t="shared" si="41"/>
        <v>0</v>
      </c>
      <c r="BS20" s="58">
        <f t="shared" si="42"/>
        <v>0</v>
      </c>
      <c r="BT20" s="57">
        <f t="shared" si="43"/>
        <v>0</v>
      </c>
      <c r="BU20" s="58">
        <f t="shared" si="44"/>
        <v>0</v>
      </c>
      <c r="BV20" s="2">
        <f t="shared" si="45"/>
        <v>0</v>
      </c>
      <c r="BW20" s="59">
        <f t="shared" si="46"/>
        <v>0</v>
      </c>
    </row>
    <row r="21" spans="1:75" ht="19.5" customHeight="1" hidden="1" thickBot="1">
      <c r="A21" s="67" t="s">
        <v>18</v>
      </c>
      <c r="B21" s="68"/>
      <c r="C21" s="69">
        <f t="shared" si="0"/>
        <v>0</v>
      </c>
      <c r="D21" s="70">
        <f t="shared" si="1"/>
        <v>0</v>
      </c>
      <c r="E21" s="68"/>
      <c r="F21" s="69">
        <f t="shared" si="2"/>
        <v>0</v>
      </c>
      <c r="G21" s="70">
        <f t="shared" si="3"/>
        <v>0</v>
      </c>
      <c r="H21" s="71"/>
      <c r="I21" s="69">
        <f t="shared" si="47"/>
        <v>0</v>
      </c>
      <c r="J21" s="72">
        <f t="shared" si="4"/>
        <v>0</v>
      </c>
      <c r="K21" s="64"/>
      <c r="L21" s="50">
        <f t="shared" si="5"/>
        <v>0</v>
      </c>
      <c r="M21" s="51">
        <f t="shared" si="6"/>
        <v>0</v>
      </c>
      <c r="N21" s="52">
        <f t="shared" si="7"/>
        <v>0</v>
      </c>
      <c r="O21" s="53">
        <f t="shared" si="8"/>
        <v>0</v>
      </c>
      <c r="P21" s="52">
        <f t="shared" si="9"/>
        <v>0</v>
      </c>
      <c r="Q21" s="53">
        <f t="shared" si="10"/>
        <v>0</v>
      </c>
      <c r="R21" s="52">
        <f t="shared" si="11"/>
        <v>0</v>
      </c>
      <c r="S21" s="53">
        <f t="shared" si="12"/>
        <v>0</v>
      </c>
      <c r="T21" s="52">
        <f t="shared" si="13"/>
        <v>0</v>
      </c>
      <c r="U21" s="53">
        <f t="shared" si="14"/>
        <v>0</v>
      </c>
      <c r="V21" s="52">
        <f t="shared" si="15"/>
        <v>0</v>
      </c>
      <c r="W21" s="53">
        <f t="shared" si="16"/>
        <v>0</v>
      </c>
      <c r="X21" s="54">
        <f t="shared" si="17"/>
        <v>0</v>
      </c>
      <c r="Y21" s="55">
        <f t="shared" si="18"/>
        <v>0</v>
      </c>
      <c r="AJ21" s="65"/>
      <c r="AK21" s="5">
        <f t="shared" si="19"/>
        <v>0</v>
      </c>
      <c r="AL21" s="4">
        <f t="shared" si="20"/>
        <v>0</v>
      </c>
      <c r="AM21" s="57">
        <f t="shared" si="21"/>
        <v>0</v>
      </c>
      <c r="AN21" s="58">
        <f t="shared" si="22"/>
        <v>0</v>
      </c>
      <c r="AO21" s="57">
        <f t="shared" si="23"/>
        <v>0</v>
      </c>
      <c r="AP21" s="58">
        <f t="shared" si="24"/>
        <v>0</v>
      </c>
      <c r="AQ21" s="57">
        <f t="shared" si="25"/>
        <v>0</v>
      </c>
      <c r="AR21" s="58">
        <f t="shared" si="26"/>
        <v>0</v>
      </c>
      <c r="AS21" s="57">
        <f t="shared" si="27"/>
        <v>0</v>
      </c>
      <c r="AT21" s="58">
        <f t="shared" si="28"/>
        <v>0</v>
      </c>
      <c r="AU21" s="57">
        <f t="shared" si="29"/>
        <v>0</v>
      </c>
      <c r="AV21" s="58">
        <f t="shared" si="30"/>
        <v>0</v>
      </c>
      <c r="AW21" s="2">
        <f t="shared" si="31"/>
        <v>0</v>
      </c>
      <c r="AX21" s="59">
        <f t="shared" si="32"/>
        <v>0</v>
      </c>
      <c r="BI21" s="65"/>
      <c r="BJ21" s="5">
        <f t="shared" si="33"/>
        <v>0</v>
      </c>
      <c r="BK21" s="4">
        <f t="shared" si="34"/>
        <v>0</v>
      </c>
      <c r="BL21" s="57">
        <f t="shared" si="35"/>
        <v>0</v>
      </c>
      <c r="BM21" s="58">
        <f t="shared" si="36"/>
        <v>0</v>
      </c>
      <c r="BN21" s="57">
        <f t="shared" si="37"/>
        <v>0</v>
      </c>
      <c r="BO21" s="58">
        <f t="shared" si="38"/>
        <v>0</v>
      </c>
      <c r="BP21" s="57">
        <f t="shared" si="39"/>
        <v>0</v>
      </c>
      <c r="BQ21" s="58">
        <f t="shared" si="40"/>
        <v>0</v>
      </c>
      <c r="BR21" s="57">
        <f t="shared" si="41"/>
        <v>0</v>
      </c>
      <c r="BS21" s="58">
        <f t="shared" si="42"/>
        <v>0</v>
      </c>
      <c r="BT21" s="57">
        <f t="shared" si="43"/>
        <v>0</v>
      </c>
      <c r="BU21" s="58">
        <f t="shared" si="44"/>
        <v>0</v>
      </c>
      <c r="BV21" s="2">
        <f t="shared" si="45"/>
        <v>0</v>
      </c>
      <c r="BW21" s="59">
        <f t="shared" si="46"/>
        <v>0</v>
      </c>
    </row>
    <row r="22" spans="12:66" ht="6.75" customHeight="1">
      <c r="L22" s="50"/>
      <c r="M22" s="73"/>
      <c r="N22" s="74"/>
      <c r="O22" s="50"/>
      <c r="P22" s="75"/>
      <c r="Q22" s="54"/>
      <c r="R22" s="54"/>
      <c r="S22" s="54"/>
      <c r="T22" s="54"/>
      <c r="U22" s="54"/>
      <c r="V22" s="54"/>
      <c r="W22" s="54"/>
      <c r="X22" s="54"/>
      <c r="Y22" s="54"/>
      <c r="AJ22" s="76"/>
      <c r="AK22" s="5"/>
      <c r="AL22" s="77"/>
      <c r="AM22" s="78"/>
      <c r="AN22" s="5"/>
      <c r="AO22" s="6"/>
      <c r="BI22" s="76"/>
      <c r="BJ22" s="5"/>
      <c r="BK22" s="77"/>
      <c r="BL22" s="78"/>
      <c r="BM22" s="5"/>
      <c r="BN22" s="6"/>
    </row>
    <row r="23" spans="1:75" ht="15" customHeight="1">
      <c r="A23" s="79" t="s">
        <v>19</v>
      </c>
      <c r="B23" s="80">
        <f aca="true" t="shared" si="48" ref="B23:J23">SUM(B13:B21)</f>
        <v>305</v>
      </c>
      <c r="C23" s="81">
        <f t="shared" si="48"/>
        <v>1</v>
      </c>
      <c r="D23" s="80">
        <f t="shared" si="48"/>
        <v>10</v>
      </c>
      <c r="E23" s="80">
        <f t="shared" si="48"/>
        <v>327</v>
      </c>
      <c r="F23" s="81">
        <f t="shared" si="48"/>
        <v>1</v>
      </c>
      <c r="G23" s="80">
        <f t="shared" si="48"/>
        <v>10</v>
      </c>
      <c r="H23" s="80">
        <f t="shared" si="48"/>
        <v>522</v>
      </c>
      <c r="I23" s="81">
        <f t="shared" si="48"/>
        <v>1</v>
      </c>
      <c r="J23" s="80">
        <f t="shared" si="48"/>
        <v>10</v>
      </c>
      <c r="K23" s="14" t="s">
        <v>3</v>
      </c>
      <c r="L23" s="82">
        <f>SUM(L13:L21)</f>
        <v>9.999999999999998</v>
      </c>
      <c r="M23" s="82">
        <f>SUM(M13:M21)</f>
        <v>8</v>
      </c>
      <c r="N23" s="82"/>
      <c r="O23" s="82">
        <f>SUM(O13:O21)</f>
        <v>1</v>
      </c>
      <c r="P23" s="82"/>
      <c r="Q23" s="82">
        <f>SUM(Q13:Q21)</f>
        <v>1</v>
      </c>
      <c r="R23" s="82"/>
      <c r="S23" s="82">
        <f>SUM(S13:S21)</f>
        <v>0</v>
      </c>
      <c r="T23" s="82"/>
      <c r="U23" s="82">
        <f>SUM(U13:U21)</f>
        <v>0</v>
      </c>
      <c r="V23" s="82"/>
      <c r="W23" s="82">
        <f>SUM(W13:W21)</f>
        <v>0</v>
      </c>
      <c r="X23" s="82"/>
      <c r="Y23" s="82">
        <f>SUM(Y13:Y21)</f>
        <v>0</v>
      </c>
      <c r="AJ23" s="83"/>
      <c r="AK23" s="84">
        <f>SUM(AK13:AK21)</f>
        <v>10</v>
      </c>
      <c r="AL23" s="84">
        <f>SUM(AL13:AL21)</f>
        <v>8</v>
      </c>
      <c r="AM23" s="84"/>
      <c r="AN23" s="84">
        <f>SUM(AN13:AN21)</f>
        <v>1</v>
      </c>
      <c r="AO23" s="84"/>
      <c r="AP23" s="84">
        <f>SUM(AP13:AP21)</f>
        <v>1</v>
      </c>
      <c r="AQ23" s="84"/>
      <c r="AR23" s="84">
        <f>SUM(AR13:AR21)</f>
        <v>0</v>
      </c>
      <c r="AS23" s="84"/>
      <c r="AT23" s="84">
        <f>SUM(AT13:AT21)</f>
        <v>0</v>
      </c>
      <c r="AU23" s="84"/>
      <c r="AV23" s="84">
        <f>SUM(AV13:AV21)</f>
        <v>0</v>
      </c>
      <c r="AW23" s="84"/>
      <c r="AX23" s="84">
        <f>SUM(AX13:AX21)</f>
        <v>0</v>
      </c>
      <c r="BI23" s="83"/>
      <c r="BJ23" s="84">
        <f>SUM(BJ13:BJ21)</f>
        <v>10</v>
      </c>
      <c r="BK23" s="84">
        <f>SUM(BK13:BK21)</f>
        <v>8</v>
      </c>
      <c r="BL23" s="84"/>
      <c r="BM23" s="84">
        <f>SUM(BM13:BM21)</f>
        <v>1</v>
      </c>
      <c r="BN23" s="84"/>
      <c r="BO23" s="84">
        <f>SUM(BO13:BO21)</f>
        <v>1</v>
      </c>
      <c r="BP23" s="84"/>
      <c r="BQ23" s="84">
        <f>SUM(BQ13:BQ21)</f>
        <v>0</v>
      </c>
      <c r="BR23" s="84"/>
      <c r="BS23" s="84">
        <f>SUM(BS13:BS21)</f>
        <v>0</v>
      </c>
      <c r="BT23" s="84"/>
      <c r="BU23" s="84">
        <f>SUM(BU13:BU21)</f>
        <v>0</v>
      </c>
      <c r="BV23" s="84"/>
      <c r="BW23" s="84">
        <f>SUM(BW13:BW21)</f>
        <v>0</v>
      </c>
    </row>
    <row r="25" spans="2:11" ht="17.25" customHeight="1">
      <c r="B25" s="85"/>
      <c r="C25" s="88"/>
      <c r="D25" s="88"/>
      <c r="E25" s="88"/>
      <c r="F25" s="88"/>
      <c r="G25" s="88"/>
      <c r="H25" s="88"/>
      <c r="I25" s="88"/>
      <c r="J25" s="88"/>
      <c r="K25" s="14" t="s">
        <v>3</v>
      </c>
    </row>
    <row r="26" spans="2:10" ht="18.75">
      <c r="B26" s="85"/>
      <c r="C26" s="89"/>
      <c r="D26" s="89"/>
      <c r="E26" s="89"/>
      <c r="F26" s="89"/>
      <c r="G26" s="89"/>
      <c r="H26" s="89"/>
      <c r="I26" s="89"/>
      <c r="J26" s="89"/>
    </row>
    <row r="27" spans="2:10" ht="18.75">
      <c r="B27" s="85"/>
      <c r="C27" s="89"/>
      <c r="D27" s="89"/>
      <c r="E27" s="89"/>
      <c r="F27" s="89"/>
      <c r="G27" s="89"/>
      <c r="H27" s="89"/>
      <c r="I27" s="89"/>
      <c r="J27" s="89"/>
    </row>
    <row r="28" spans="2:10" ht="18.75">
      <c r="B28" s="85"/>
      <c r="C28" s="89"/>
      <c r="D28" s="89"/>
      <c r="E28" s="89"/>
      <c r="F28" s="89"/>
      <c r="G28" s="89"/>
      <c r="H28" s="89"/>
      <c r="I28" s="89"/>
      <c r="J28" s="89"/>
    </row>
    <row r="29" spans="2:10" ht="18.75">
      <c r="B29" s="85"/>
      <c r="C29" s="89"/>
      <c r="D29" s="89"/>
      <c r="E29" s="89"/>
      <c r="F29" s="89"/>
      <c r="G29" s="89"/>
      <c r="H29" s="89"/>
      <c r="I29" s="89"/>
      <c r="J29" s="89"/>
    </row>
    <row r="30" spans="3:10" ht="18.75">
      <c r="C30" s="89"/>
      <c r="D30" s="89"/>
      <c r="E30" s="89"/>
      <c r="F30" s="89"/>
      <c r="G30" s="89"/>
      <c r="H30" s="89"/>
      <c r="I30" s="89"/>
      <c r="J30" s="89"/>
    </row>
  </sheetData>
  <sheetProtection/>
  <mergeCells count="15">
    <mergeCell ref="A1:J1"/>
    <mergeCell ref="A3:A6"/>
    <mergeCell ref="B3:G3"/>
    <mergeCell ref="H3:J4"/>
    <mergeCell ref="B4:G4"/>
    <mergeCell ref="B5:G6"/>
    <mergeCell ref="H5:J5"/>
    <mergeCell ref="H6:J6"/>
    <mergeCell ref="C25:J30"/>
    <mergeCell ref="B7:D7"/>
    <mergeCell ref="E7:G7"/>
    <mergeCell ref="H7:J7"/>
    <mergeCell ref="D8:D9"/>
    <mergeCell ref="G8:G9"/>
    <mergeCell ref="J8:J9"/>
  </mergeCells>
  <conditionalFormatting sqref="H13:H21">
    <cfRule type="cellIs" priority="1" dxfId="10" operator="equal" stopIfTrue="1">
      <formula>0</formula>
    </cfRule>
  </conditionalFormatting>
  <conditionalFormatting sqref="C13:C21">
    <cfRule type="cellIs" priority="2" dxfId="1" operator="equal" stopIfTrue="1">
      <formula>0</formula>
    </cfRule>
  </conditionalFormatting>
  <conditionalFormatting sqref="F13:F21">
    <cfRule type="cellIs" priority="3" dxfId="1" operator="equal" stopIfTrue="1">
      <formula>0</formula>
    </cfRule>
  </conditionalFormatting>
  <conditionalFormatting sqref="I13:I21">
    <cfRule type="cellIs" priority="4" dxfId="1" operator="equal" stopIfTrue="1">
      <formula>0</formula>
    </cfRule>
  </conditionalFormatting>
  <conditionalFormatting sqref="E13:E15">
    <cfRule type="cellIs" priority="5" dxfId="10" operator="equal" stopIfTrue="1">
      <formula>0</formula>
    </cfRule>
  </conditionalFormatting>
  <conditionalFormatting sqref="B13:B15">
    <cfRule type="cellIs" priority="6" dxfId="10" operator="equal" stopIfTrue="1">
      <formula>0</formula>
    </cfRule>
  </conditionalFormatting>
  <conditionalFormatting sqref="B23">
    <cfRule type="cellIs" priority="7" dxfId="0" operator="notEqual" stopIfTrue="1">
      <formula>B$11</formula>
    </cfRule>
  </conditionalFormatting>
  <conditionalFormatting sqref="E23">
    <cfRule type="cellIs" priority="8" dxfId="0" operator="notEqual" stopIfTrue="1">
      <formula>E$11</formula>
    </cfRule>
  </conditionalFormatting>
  <conditionalFormatting sqref="H23">
    <cfRule type="cellIs" priority="9" dxfId="0" operator="notEqual" stopIfTrue="1">
      <formula>H$11</formula>
    </cfRule>
  </conditionalFormatting>
  <conditionalFormatting sqref="G23">
    <cfRule type="cellIs" priority="10" dxfId="0" operator="notEqual" stopIfTrue="1">
      <formula>G$10</formula>
    </cfRule>
  </conditionalFormatting>
  <conditionalFormatting sqref="J23">
    <cfRule type="cellIs" priority="11" dxfId="0" operator="notEqual" stopIfTrue="1">
      <formula>J$10</formula>
    </cfRule>
  </conditionalFormatting>
  <conditionalFormatting sqref="C23">
    <cfRule type="cellIs" priority="12" dxfId="0" operator="notEqual" stopIfTrue="1">
      <formula>1</formula>
    </cfRule>
  </conditionalFormatting>
  <conditionalFormatting sqref="F23">
    <cfRule type="cellIs" priority="13" dxfId="0" operator="notEqual" stopIfTrue="1">
      <formula>1</formula>
    </cfRule>
  </conditionalFormatting>
  <conditionalFormatting sqref="I23">
    <cfRule type="cellIs" priority="14" dxfId="0" operator="notEqual" stopIfTrue="1">
      <formula>1</formula>
    </cfRule>
  </conditionalFormatting>
  <conditionalFormatting sqref="D23">
    <cfRule type="cellIs" priority="15" dxfId="0" operator="notEqual" stopIfTrue="1">
      <formula>D$10</formula>
    </cfRule>
  </conditionalFormatting>
  <conditionalFormatting sqref="D13:D21">
    <cfRule type="cellIs" priority="16" dxfId="1" operator="equal" stopIfTrue="1">
      <formula>0</formula>
    </cfRule>
  </conditionalFormatting>
  <conditionalFormatting sqref="G13:G21 J13:J21">
    <cfRule type="cellIs" priority="17" dxfId="1" operator="equal" stopIfTrue="1">
      <formula>0</formula>
    </cfRule>
  </conditionalFormatting>
  <printOptions horizontalCentered="1" vertic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PageLayoutView="0" workbookViewId="0" topLeftCell="B5">
      <selection activeCell="L26" sqref="L26"/>
    </sheetView>
  </sheetViews>
  <sheetFormatPr defaultColWidth="11.421875" defaultRowHeight="12.75"/>
  <cols>
    <col min="1" max="1" width="20.140625" style="1" customWidth="1"/>
    <col min="2" max="10" width="12.7109375" style="2" customWidth="1"/>
    <col min="11" max="16384" width="11.421875" style="2" customWidth="1"/>
  </cols>
  <sheetData>
    <row r="1" spans="1:10" ht="31.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3.75" customHeight="1" thickBot="1">
      <c r="A2" s="7"/>
      <c r="B2" s="8"/>
      <c r="C2" s="8"/>
      <c r="D2" s="8"/>
      <c r="E2" s="8"/>
      <c r="F2" s="8"/>
      <c r="G2" s="8"/>
      <c r="H2" s="8"/>
      <c r="I2" s="8"/>
      <c r="J2" s="8"/>
    </row>
    <row r="3" spans="1:16" ht="43.5" customHeight="1" thickBot="1">
      <c r="A3" s="105"/>
      <c r="B3" s="110" t="s">
        <v>1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43.5" customHeight="1" thickBot="1">
      <c r="A4" s="105"/>
      <c r="B4" s="112" t="s">
        <v>20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16" ht="22.5" customHeight="1" thickBot="1">
      <c r="A5" s="105"/>
      <c r="B5" s="103" t="s">
        <v>2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 t="s">
        <v>21</v>
      </c>
      <c r="O5" s="104"/>
      <c r="P5" s="104"/>
    </row>
    <row r="6" spans="1:16" ht="22.5" customHeight="1" thickBot="1">
      <c r="A6" s="105"/>
      <c r="B6" s="103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6" ht="21" customHeight="1" thickBot="1">
      <c r="A7" s="15"/>
      <c r="B7" s="90">
        <v>2008</v>
      </c>
      <c r="C7" s="90"/>
      <c r="D7" s="90"/>
      <c r="E7" s="91">
        <v>2011</v>
      </c>
      <c r="F7" s="91"/>
      <c r="G7" s="91"/>
      <c r="H7" s="92">
        <v>2014</v>
      </c>
      <c r="I7" s="92"/>
      <c r="J7" s="92"/>
      <c r="K7" s="106">
        <v>2019</v>
      </c>
      <c r="L7" s="107"/>
      <c r="M7" s="107"/>
      <c r="N7" s="106">
        <v>2022</v>
      </c>
      <c r="O7" s="107"/>
      <c r="P7" s="107"/>
    </row>
    <row r="8" spans="1:16" ht="19.5" customHeight="1" thickBot="1">
      <c r="A8" s="18" t="s">
        <v>4</v>
      </c>
      <c r="B8" s="19">
        <v>1387</v>
      </c>
      <c r="C8" s="20" t="s">
        <v>5</v>
      </c>
      <c r="D8" s="93" t="s">
        <v>6</v>
      </c>
      <c r="E8" s="19">
        <v>1249</v>
      </c>
      <c r="F8" s="20" t="s">
        <v>5</v>
      </c>
      <c r="G8" s="93" t="s">
        <v>6</v>
      </c>
      <c r="H8" s="19">
        <v>1425</v>
      </c>
      <c r="I8" s="20" t="s">
        <v>5</v>
      </c>
      <c r="J8" s="94" t="s">
        <v>6</v>
      </c>
      <c r="K8" s="19">
        <v>1590</v>
      </c>
      <c r="L8" s="20" t="s">
        <v>5</v>
      </c>
      <c r="M8" s="94" t="s">
        <v>6</v>
      </c>
      <c r="N8" s="19">
        <f>' CTE Calculs'!H8</f>
        <v>1371</v>
      </c>
      <c r="O8" s="20" t="s">
        <v>5</v>
      </c>
      <c r="P8" s="108" t="s">
        <v>6</v>
      </c>
    </row>
    <row r="9" spans="1:16" ht="19.5" customHeight="1" thickBot="1">
      <c r="A9" s="18" t="s">
        <v>7</v>
      </c>
      <c r="B9" s="22">
        <v>313</v>
      </c>
      <c r="C9" s="23">
        <f>B9/B8</f>
        <v>0.22566690699351116</v>
      </c>
      <c r="D9" s="93"/>
      <c r="E9" s="22">
        <v>341</v>
      </c>
      <c r="F9" s="23">
        <f>E9/E8</f>
        <v>0.27301841473178545</v>
      </c>
      <c r="G9" s="93"/>
      <c r="H9" s="22">
        <v>673</v>
      </c>
      <c r="I9" s="23">
        <f>H9/H8</f>
        <v>0.47228070175438597</v>
      </c>
      <c r="J9" s="94"/>
      <c r="K9" s="19">
        <v>469</v>
      </c>
      <c r="L9" s="23">
        <f>K9/K8</f>
        <v>0.2949685534591195</v>
      </c>
      <c r="M9" s="94"/>
      <c r="N9" s="19">
        <f>' CTE Calculs'!H9</f>
        <v>546</v>
      </c>
      <c r="O9" s="23">
        <f>N9/N8</f>
        <v>0.3982494529540481</v>
      </c>
      <c r="P9" s="109"/>
    </row>
    <row r="10" spans="1:16" ht="19.5" customHeight="1" thickBot="1">
      <c r="A10" s="26" t="s">
        <v>8</v>
      </c>
      <c r="B10" s="27">
        <v>8</v>
      </c>
      <c r="C10" s="28"/>
      <c r="D10" s="29">
        <v>10</v>
      </c>
      <c r="E10" s="27">
        <v>14</v>
      </c>
      <c r="F10" s="28"/>
      <c r="G10" s="29">
        <v>10</v>
      </c>
      <c r="H10" s="27">
        <v>38</v>
      </c>
      <c r="I10" s="28"/>
      <c r="J10" s="30">
        <v>10</v>
      </c>
      <c r="K10" s="19">
        <v>18</v>
      </c>
      <c r="L10" s="28"/>
      <c r="M10" s="30">
        <v>10</v>
      </c>
      <c r="N10" s="19">
        <f>' CTE Calculs'!H10</f>
        <v>24</v>
      </c>
      <c r="O10" s="28"/>
      <c r="P10" s="30">
        <v>10</v>
      </c>
    </row>
    <row r="11" spans="1:16" ht="20.25" customHeight="1">
      <c r="A11" s="18" t="s">
        <v>9</v>
      </c>
      <c r="B11" s="33">
        <f>B9-B10</f>
        <v>305</v>
      </c>
      <c r="C11" s="34">
        <f>B11/B8</f>
        <v>0.2198990627253064</v>
      </c>
      <c r="D11" s="35">
        <f>B11/D10</f>
        <v>30.5</v>
      </c>
      <c r="E11" s="33">
        <f>E9-E10</f>
        <v>327</v>
      </c>
      <c r="F11" s="34">
        <f>E11/E8</f>
        <v>0.2618094475580464</v>
      </c>
      <c r="G11" s="35">
        <f>E11/G10</f>
        <v>32.7</v>
      </c>
      <c r="H11" s="33">
        <f>H9-H10</f>
        <v>635</v>
      </c>
      <c r="I11" s="34">
        <f>H11/H8</f>
        <v>0.4456140350877193</v>
      </c>
      <c r="J11" s="36">
        <f>H11/J10</f>
        <v>63.5</v>
      </c>
      <c r="K11" s="33">
        <f>K9-K10</f>
        <v>451</v>
      </c>
      <c r="L11" s="34">
        <f>K11/K8</f>
        <v>0.28364779874213836</v>
      </c>
      <c r="M11" s="36">
        <f>K11/M10</f>
        <v>45.1</v>
      </c>
      <c r="N11" s="19">
        <f>' CTE Calculs'!H11</f>
        <v>522</v>
      </c>
      <c r="O11" s="34">
        <f>N11/N8</f>
        <v>0.38074398249452956</v>
      </c>
      <c r="P11" s="36">
        <f>N11/P10</f>
        <v>52.2</v>
      </c>
    </row>
    <row r="12" spans="1:16" ht="20.25" customHeight="1" thickBot="1">
      <c r="A12" s="38"/>
      <c r="B12" s="39"/>
      <c r="C12" s="40"/>
      <c r="D12" s="41"/>
      <c r="E12" s="39"/>
      <c r="F12" s="40"/>
      <c r="G12" s="41"/>
      <c r="H12" s="39"/>
      <c r="I12" s="40"/>
      <c r="J12" s="42"/>
      <c r="K12" s="39"/>
      <c r="L12" s="40"/>
      <c r="M12" s="42"/>
      <c r="N12" s="42"/>
      <c r="O12" s="40"/>
      <c r="P12" s="42"/>
    </row>
    <row r="13" spans="1:16" ht="20.25" customHeight="1" thickBot="1">
      <c r="A13" s="44" t="s">
        <v>10</v>
      </c>
      <c r="B13" s="45">
        <v>47</v>
      </c>
      <c r="C13" s="46">
        <f aca="true" t="shared" si="0" ref="C13:C21">B13/B$11</f>
        <v>0.1540983606557377</v>
      </c>
      <c r="D13" s="47">
        <v>1</v>
      </c>
      <c r="E13" s="45">
        <v>110</v>
      </c>
      <c r="F13" s="46">
        <f aca="true" t="shared" si="1" ref="F13:F21">E13/E$11</f>
        <v>0.3363914373088685</v>
      </c>
      <c r="G13" s="47">
        <v>3</v>
      </c>
      <c r="H13" s="45">
        <v>265</v>
      </c>
      <c r="I13" s="46">
        <f>H13/H$23</f>
        <v>0.42130365659777425</v>
      </c>
      <c r="J13" s="48">
        <v>4</v>
      </c>
      <c r="K13" s="86">
        <v>192</v>
      </c>
      <c r="L13" s="46">
        <f>K13/K$23</f>
        <v>0.42572062084257206</v>
      </c>
      <c r="M13" s="48">
        <v>5</v>
      </c>
      <c r="N13" s="19">
        <f>' CTE Calculs'!H13</f>
        <v>301</v>
      </c>
      <c r="O13" s="46">
        <f>N13/N$23</f>
        <v>0.5766283524904214</v>
      </c>
      <c r="P13" s="48">
        <f>' CTE Calculs'!J13</f>
        <v>6</v>
      </c>
    </row>
    <row r="14" spans="1:16" ht="20.25" customHeight="1" thickBot="1">
      <c r="A14" s="60" t="s">
        <v>11</v>
      </c>
      <c r="B14" s="61">
        <v>96</v>
      </c>
      <c r="C14" s="34">
        <f t="shared" si="0"/>
        <v>0.31475409836065577</v>
      </c>
      <c r="D14" s="62">
        <v>4</v>
      </c>
      <c r="E14" s="61">
        <v>92</v>
      </c>
      <c r="F14" s="34">
        <f t="shared" si="1"/>
        <v>0.28134556574923547</v>
      </c>
      <c r="G14" s="62">
        <v>3</v>
      </c>
      <c r="H14" s="61"/>
      <c r="I14" s="34">
        <f aca="true" t="shared" si="2" ref="I14:I21">H14/H$11</f>
        <v>0</v>
      </c>
      <c r="J14" s="63">
        <v>0</v>
      </c>
      <c r="K14" s="87">
        <v>73</v>
      </c>
      <c r="L14" s="34">
        <f>K14/K$11</f>
        <v>0.16186252771618626</v>
      </c>
      <c r="M14" s="63">
        <v>1</v>
      </c>
      <c r="N14" s="19">
        <f>' CTE Calculs'!H14</f>
        <v>0</v>
      </c>
      <c r="O14" s="34">
        <f>N14/N$23</f>
        <v>0</v>
      </c>
      <c r="P14" s="63">
        <f>' CTE Calculs'!J14</f>
        <v>0</v>
      </c>
    </row>
    <row r="15" spans="1:16" ht="19.5" customHeight="1" thickBot="1">
      <c r="A15" s="60" t="s">
        <v>12</v>
      </c>
      <c r="B15" s="61"/>
      <c r="C15" s="34">
        <f t="shared" si="0"/>
        <v>0</v>
      </c>
      <c r="D15" s="62">
        <v>0</v>
      </c>
      <c r="E15" s="61"/>
      <c r="F15" s="34">
        <f t="shared" si="1"/>
        <v>0</v>
      </c>
      <c r="G15" s="62">
        <v>0</v>
      </c>
      <c r="H15" s="61"/>
      <c r="I15" s="34">
        <f t="shared" si="2"/>
        <v>0</v>
      </c>
      <c r="J15" s="63">
        <v>0</v>
      </c>
      <c r="K15" s="87"/>
      <c r="L15" s="34">
        <f>K15/K$11</f>
        <v>0</v>
      </c>
      <c r="M15" s="63">
        <f>' CTE Calculs'!J15</f>
        <v>0</v>
      </c>
      <c r="N15" s="19">
        <f>' CTE Calculs'!H15</f>
        <v>0</v>
      </c>
      <c r="O15" s="34">
        <f>N15/N$23</f>
        <v>0</v>
      </c>
      <c r="P15" s="63">
        <f>' CTE Calculs'!M15</f>
        <v>0</v>
      </c>
    </row>
    <row r="16" spans="1:16" ht="20.25" customHeight="1" thickBot="1">
      <c r="A16" s="60" t="s">
        <v>13</v>
      </c>
      <c r="B16" s="27">
        <v>119</v>
      </c>
      <c r="C16" s="34">
        <f t="shared" si="0"/>
        <v>0.3901639344262295</v>
      </c>
      <c r="D16" s="62">
        <v>4</v>
      </c>
      <c r="E16" s="27">
        <v>86</v>
      </c>
      <c r="F16" s="34">
        <f t="shared" si="1"/>
        <v>0.26299694189602446</v>
      </c>
      <c r="G16" s="62">
        <v>3</v>
      </c>
      <c r="H16" s="61">
        <v>292</v>
      </c>
      <c r="I16" s="34">
        <f>H16/H$23</f>
        <v>0.4642289348171701</v>
      </c>
      <c r="J16" s="63">
        <v>5</v>
      </c>
      <c r="K16" s="87">
        <v>164</v>
      </c>
      <c r="L16" s="34">
        <f>K16/K$23</f>
        <v>0.36363636363636365</v>
      </c>
      <c r="M16" s="63">
        <v>4</v>
      </c>
      <c r="N16" s="19">
        <f>' CTE Calculs'!H16</f>
        <v>195</v>
      </c>
      <c r="O16" s="34">
        <f>N16/N$23</f>
        <v>0.3735632183908046</v>
      </c>
      <c r="P16" s="63">
        <f>' CTE Calculs'!J16</f>
        <v>4</v>
      </c>
    </row>
    <row r="17" spans="1:16" ht="20.25" customHeight="1">
      <c r="A17" s="60" t="s">
        <v>14</v>
      </c>
      <c r="B17" s="27">
        <v>43</v>
      </c>
      <c r="C17" s="34">
        <f t="shared" si="0"/>
        <v>0.14098360655737704</v>
      </c>
      <c r="D17" s="62">
        <v>1</v>
      </c>
      <c r="E17" s="27">
        <v>39</v>
      </c>
      <c r="F17" s="34">
        <f t="shared" si="1"/>
        <v>0.11926605504587157</v>
      </c>
      <c r="G17" s="62">
        <v>1</v>
      </c>
      <c r="H17" s="61">
        <v>72</v>
      </c>
      <c r="I17" s="34">
        <f>H17/H$23</f>
        <v>0.11446740858505565</v>
      </c>
      <c r="J17" s="63">
        <v>1</v>
      </c>
      <c r="K17" s="87">
        <v>22</v>
      </c>
      <c r="L17" s="34">
        <f>K17/K$23</f>
        <v>0.04878048780487805</v>
      </c>
      <c r="M17" s="63">
        <v>0</v>
      </c>
      <c r="N17" s="19">
        <f>' CTE Calculs'!H17</f>
        <v>26</v>
      </c>
      <c r="O17" s="34">
        <f>N17/N$23</f>
        <v>0.04980842911877394</v>
      </c>
      <c r="P17" s="63">
        <f>' CTE Calculs'!J17</f>
        <v>0</v>
      </c>
    </row>
    <row r="18" spans="1:16" ht="20.25" customHeight="1" hidden="1">
      <c r="A18" s="60" t="s">
        <v>15</v>
      </c>
      <c r="B18" s="27"/>
      <c r="C18" s="34">
        <f t="shared" si="0"/>
        <v>0</v>
      </c>
      <c r="D18" s="62"/>
      <c r="E18" s="27"/>
      <c r="F18" s="34">
        <f t="shared" si="1"/>
        <v>0</v>
      </c>
      <c r="G18" s="62"/>
      <c r="H18" s="61"/>
      <c r="I18" s="34">
        <f t="shared" si="2"/>
        <v>0</v>
      </c>
      <c r="J18" s="63"/>
      <c r="K18" s="61">
        <f>' CTE Calculs'!H18</f>
        <v>0</v>
      </c>
      <c r="L18" s="34">
        <f>K18/K$11</f>
        <v>0</v>
      </c>
      <c r="M18" s="63"/>
      <c r="N18" s="19">
        <f>' CTE Calculs'!H18</f>
        <v>0</v>
      </c>
      <c r="O18" s="34">
        <f>N18/N$11</f>
        <v>0</v>
      </c>
      <c r="P18" s="63"/>
    </row>
    <row r="19" spans="1:16" ht="20.25" customHeight="1" hidden="1">
      <c r="A19" s="60" t="s">
        <v>16</v>
      </c>
      <c r="B19" s="27"/>
      <c r="C19" s="34">
        <f t="shared" si="0"/>
        <v>0</v>
      </c>
      <c r="D19" s="62"/>
      <c r="E19" s="27"/>
      <c r="F19" s="34">
        <f t="shared" si="1"/>
        <v>0</v>
      </c>
      <c r="G19" s="62"/>
      <c r="H19" s="61"/>
      <c r="I19" s="34">
        <f t="shared" si="2"/>
        <v>0</v>
      </c>
      <c r="J19" s="63"/>
      <c r="K19" s="61">
        <f>' CTE Calculs'!H19</f>
        <v>0</v>
      </c>
      <c r="L19" s="34">
        <f>K19/K$11</f>
        <v>0</v>
      </c>
      <c r="M19" s="63"/>
      <c r="N19" s="19">
        <f>' CTE Calculs'!H19</f>
        <v>0</v>
      </c>
      <c r="O19" s="34">
        <f>N19/N$11</f>
        <v>0</v>
      </c>
      <c r="P19" s="63"/>
    </row>
    <row r="20" spans="1:16" ht="20.25" customHeight="1" hidden="1">
      <c r="A20" s="66" t="s">
        <v>17</v>
      </c>
      <c r="B20" s="27"/>
      <c r="C20" s="34">
        <f t="shared" si="0"/>
        <v>0</v>
      </c>
      <c r="D20" s="62"/>
      <c r="E20" s="27"/>
      <c r="F20" s="34">
        <f t="shared" si="1"/>
        <v>0</v>
      </c>
      <c r="G20" s="62"/>
      <c r="H20" s="61"/>
      <c r="I20" s="34">
        <f t="shared" si="2"/>
        <v>0</v>
      </c>
      <c r="J20" s="63"/>
      <c r="K20" s="61">
        <f>' CTE Calculs'!H20</f>
        <v>0</v>
      </c>
      <c r="L20" s="34">
        <f>K20/K$11</f>
        <v>0</v>
      </c>
      <c r="M20" s="63"/>
      <c r="N20" s="19">
        <f>' CTE Calculs'!H20</f>
        <v>0</v>
      </c>
      <c r="O20" s="34">
        <f>N20/N$11</f>
        <v>0</v>
      </c>
      <c r="P20" s="63"/>
    </row>
    <row r="21" spans="1:16" ht="20.25" customHeight="1" hidden="1" thickBot="1">
      <c r="A21" s="67" t="s">
        <v>18</v>
      </c>
      <c r="B21" s="68"/>
      <c r="C21" s="69">
        <f t="shared" si="0"/>
        <v>0</v>
      </c>
      <c r="D21" s="70"/>
      <c r="E21" s="68"/>
      <c r="F21" s="69">
        <f t="shared" si="1"/>
        <v>0</v>
      </c>
      <c r="G21" s="70"/>
      <c r="H21" s="71"/>
      <c r="I21" s="69">
        <f t="shared" si="2"/>
        <v>0</v>
      </c>
      <c r="J21" s="72"/>
      <c r="K21" s="61">
        <f>' CTE Calculs'!H21</f>
        <v>0</v>
      </c>
      <c r="L21" s="69">
        <f>K21/K$11</f>
        <v>0</v>
      </c>
      <c r="M21" s="72"/>
      <c r="N21" s="19">
        <f>' CTE Calculs'!H21</f>
        <v>0</v>
      </c>
      <c r="O21" s="69">
        <f>N21/N$11</f>
        <v>0</v>
      </c>
      <c r="P21" s="72"/>
    </row>
    <row r="22" spans="11:14" ht="20.25" customHeight="1" hidden="1">
      <c r="K22" s="61">
        <f>' CTE Calculs'!H22</f>
        <v>0</v>
      </c>
      <c r="N22" s="19">
        <f>' CTE Calculs'!H22</f>
        <v>0</v>
      </c>
    </row>
    <row r="23" spans="1:16" ht="20.25" customHeight="1">
      <c r="A23" s="79" t="s">
        <v>19</v>
      </c>
      <c r="B23" s="80">
        <f aca="true" t="shared" si="3" ref="B23:J23">SUM(B13:B21)</f>
        <v>305</v>
      </c>
      <c r="C23" s="81">
        <f t="shared" si="3"/>
        <v>1</v>
      </c>
      <c r="D23" s="80">
        <f t="shared" si="3"/>
        <v>10</v>
      </c>
      <c r="E23" s="80">
        <f t="shared" si="3"/>
        <v>327</v>
      </c>
      <c r="F23" s="81">
        <f t="shared" si="3"/>
        <v>1</v>
      </c>
      <c r="G23" s="80">
        <f t="shared" si="3"/>
        <v>10</v>
      </c>
      <c r="H23" s="80">
        <f>SUM(H13:H21)</f>
        <v>629</v>
      </c>
      <c r="I23" s="81">
        <f t="shared" si="3"/>
        <v>1</v>
      </c>
      <c r="J23" s="80">
        <f t="shared" si="3"/>
        <v>10</v>
      </c>
      <c r="K23" s="80">
        <f aca="true" t="shared" si="4" ref="K23:P23">SUM(K13:K21)</f>
        <v>451</v>
      </c>
      <c r="L23" s="81">
        <f t="shared" si="4"/>
        <v>1</v>
      </c>
      <c r="M23" s="80">
        <f t="shared" si="4"/>
        <v>10</v>
      </c>
      <c r="N23" s="80">
        <f t="shared" si="4"/>
        <v>522</v>
      </c>
      <c r="O23" s="81">
        <f t="shared" si="4"/>
        <v>1</v>
      </c>
      <c r="P23" s="80">
        <f t="shared" si="4"/>
        <v>10</v>
      </c>
    </row>
    <row r="25" spans="2:10" ht="17.25" customHeight="1">
      <c r="B25" s="85"/>
      <c r="C25" s="114"/>
      <c r="D25" s="114"/>
      <c r="E25" s="114"/>
      <c r="F25" s="114"/>
      <c r="G25" s="114"/>
      <c r="H25" s="114"/>
      <c r="I25" s="114"/>
      <c r="J25" s="114"/>
    </row>
    <row r="26" spans="2:10" ht="15.75">
      <c r="B26" s="85"/>
      <c r="C26" s="114"/>
      <c r="D26" s="114"/>
      <c r="E26" s="114"/>
      <c r="F26" s="114"/>
      <c r="G26" s="114"/>
      <c r="H26" s="114"/>
      <c r="I26" s="114"/>
      <c r="J26" s="114"/>
    </row>
    <row r="27" spans="2:10" ht="15.75">
      <c r="B27" s="85"/>
      <c r="C27" s="114"/>
      <c r="D27" s="114"/>
      <c r="E27" s="114"/>
      <c r="F27" s="114"/>
      <c r="G27" s="114"/>
      <c r="H27" s="114"/>
      <c r="I27" s="114"/>
      <c r="J27" s="114"/>
    </row>
    <row r="28" spans="2:10" ht="15.75">
      <c r="B28" s="85"/>
      <c r="C28" s="114"/>
      <c r="D28" s="114"/>
      <c r="E28" s="114"/>
      <c r="F28" s="114"/>
      <c r="G28" s="114"/>
      <c r="H28" s="114"/>
      <c r="I28" s="114"/>
      <c r="J28" s="114"/>
    </row>
    <row r="29" spans="2:10" ht="15.75">
      <c r="B29" s="85"/>
      <c r="C29" s="114"/>
      <c r="D29" s="114"/>
      <c r="E29" s="114"/>
      <c r="F29" s="114"/>
      <c r="G29" s="114"/>
      <c r="H29" s="114"/>
      <c r="I29" s="114"/>
      <c r="J29" s="114"/>
    </row>
    <row r="30" spans="3:10" ht="15.75">
      <c r="C30" s="114"/>
      <c r="D30" s="114"/>
      <c r="E30" s="114"/>
      <c r="F30" s="114"/>
      <c r="G30" s="114"/>
      <c r="H30" s="114"/>
      <c r="I30" s="114"/>
      <c r="J30" s="114"/>
    </row>
  </sheetData>
  <sheetProtection/>
  <mergeCells count="17">
    <mergeCell ref="B4:P4"/>
    <mergeCell ref="C25:J30"/>
    <mergeCell ref="K7:M7"/>
    <mergeCell ref="M8:M9"/>
    <mergeCell ref="B7:D7"/>
    <mergeCell ref="E7:G7"/>
    <mergeCell ref="H7:J7"/>
    <mergeCell ref="B5:M6"/>
    <mergeCell ref="N5:P6"/>
    <mergeCell ref="A1:J1"/>
    <mergeCell ref="A3:A6"/>
    <mergeCell ref="D8:D9"/>
    <mergeCell ref="G8:G9"/>
    <mergeCell ref="J8:J9"/>
    <mergeCell ref="N7:P7"/>
    <mergeCell ref="P8:P9"/>
    <mergeCell ref="B3:P3"/>
  </mergeCells>
  <conditionalFormatting sqref="H13:H21">
    <cfRule type="cellIs" priority="20" dxfId="10" operator="equal" stopIfTrue="1">
      <formula>0</formula>
    </cfRule>
  </conditionalFormatting>
  <conditionalFormatting sqref="C13:C21">
    <cfRule type="cellIs" priority="21" dxfId="1" operator="equal" stopIfTrue="1">
      <formula>0</formula>
    </cfRule>
  </conditionalFormatting>
  <conditionalFormatting sqref="F13:F21">
    <cfRule type="cellIs" priority="22" dxfId="1" operator="equal" stopIfTrue="1">
      <formula>0</formula>
    </cfRule>
  </conditionalFormatting>
  <conditionalFormatting sqref="I13:I21">
    <cfRule type="cellIs" priority="23" dxfId="1" operator="equal" stopIfTrue="1">
      <formula>0</formula>
    </cfRule>
  </conditionalFormatting>
  <conditionalFormatting sqref="E13:E15">
    <cfRule type="cellIs" priority="24" dxfId="10" operator="equal" stopIfTrue="1">
      <formula>0</formula>
    </cfRule>
  </conditionalFormatting>
  <conditionalFormatting sqref="B13:B15">
    <cfRule type="cellIs" priority="25" dxfId="10" operator="equal" stopIfTrue="1">
      <formula>0</formula>
    </cfRule>
  </conditionalFormatting>
  <conditionalFormatting sqref="B23">
    <cfRule type="cellIs" priority="26" dxfId="0" operator="notEqual" stopIfTrue="1">
      <formula>B$11</formula>
    </cfRule>
  </conditionalFormatting>
  <conditionalFormatting sqref="E23">
    <cfRule type="cellIs" priority="27" dxfId="0" operator="notEqual" stopIfTrue="1">
      <formula>E$11</formula>
    </cfRule>
  </conditionalFormatting>
  <conditionalFormatting sqref="H23">
    <cfRule type="cellIs" priority="28" dxfId="0" operator="notEqual" stopIfTrue="1">
      <formula>H$11</formula>
    </cfRule>
  </conditionalFormatting>
  <conditionalFormatting sqref="G23">
    <cfRule type="cellIs" priority="29" dxfId="0" operator="notEqual" stopIfTrue="1">
      <formula>G$10</formula>
    </cfRule>
  </conditionalFormatting>
  <conditionalFormatting sqref="J23">
    <cfRule type="cellIs" priority="30" dxfId="0" operator="notEqual" stopIfTrue="1">
      <formula>J$10</formula>
    </cfRule>
  </conditionalFormatting>
  <conditionalFormatting sqref="C23">
    <cfRule type="cellIs" priority="31" dxfId="0" operator="notEqual" stopIfTrue="1">
      <formula>1</formula>
    </cfRule>
  </conditionalFormatting>
  <conditionalFormatting sqref="F23">
    <cfRule type="cellIs" priority="32" dxfId="0" operator="notEqual" stopIfTrue="1">
      <formula>1</formula>
    </cfRule>
  </conditionalFormatting>
  <conditionalFormatting sqref="I23">
    <cfRule type="cellIs" priority="33" dxfId="0" operator="notEqual" stopIfTrue="1">
      <formula>1</formula>
    </cfRule>
  </conditionalFormatting>
  <conditionalFormatting sqref="D23">
    <cfRule type="cellIs" priority="34" dxfId="0" operator="notEqual" stopIfTrue="1">
      <formula>D$10</formula>
    </cfRule>
  </conditionalFormatting>
  <conditionalFormatting sqref="D13:D21">
    <cfRule type="cellIs" priority="35" dxfId="1" operator="equal" stopIfTrue="1">
      <formula>0</formula>
    </cfRule>
  </conditionalFormatting>
  <conditionalFormatting sqref="G13:G21 J13:J21">
    <cfRule type="cellIs" priority="36" dxfId="1" operator="equal" stopIfTrue="1">
      <formula>0</formula>
    </cfRule>
  </conditionalFormatting>
  <conditionalFormatting sqref="K13:K22">
    <cfRule type="cellIs" priority="14" dxfId="10" operator="equal" stopIfTrue="1">
      <formula>0</formula>
    </cfRule>
  </conditionalFormatting>
  <conditionalFormatting sqref="L13:L21">
    <cfRule type="cellIs" priority="15" dxfId="1" operator="equal" stopIfTrue="1">
      <formula>0</formula>
    </cfRule>
  </conditionalFormatting>
  <conditionalFormatting sqref="K23">
    <cfRule type="cellIs" priority="16" dxfId="0" operator="notEqual" stopIfTrue="1">
      <formula>K$11</formula>
    </cfRule>
  </conditionalFormatting>
  <conditionalFormatting sqref="M23">
    <cfRule type="cellIs" priority="17" dxfId="0" operator="notEqual" stopIfTrue="1">
      <formula>M$10</formula>
    </cfRule>
  </conditionalFormatting>
  <conditionalFormatting sqref="L23">
    <cfRule type="cellIs" priority="18" dxfId="0" operator="notEqual" stopIfTrue="1">
      <formula>1</formula>
    </cfRule>
  </conditionalFormatting>
  <conditionalFormatting sqref="M13:M21">
    <cfRule type="cellIs" priority="19" dxfId="1" operator="equal" stopIfTrue="1">
      <formula>0</formula>
    </cfRule>
  </conditionalFormatting>
  <conditionalFormatting sqref="O13:O21">
    <cfRule type="cellIs" priority="3" dxfId="1" operator="equal" stopIfTrue="1">
      <formula>0</formula>
    </cfRule>
  </conditionalFormatting>
  <conditionalFormatting sqref="P23">
    <cfRule type="cellIs" priority="5" dxfId="0" operator="notEqual" stopIfTrue="1">
      <formula>P$10</formula>
    </cfRule>
  </conditionalFormatting>
  <conditionalFormatting sqref="O23">
    <cfRule type="cellIs" priority="6" dxfId="0" operator="notEqual" stopIfTrue="1">
      <formula>1</formula>
    </cfRule>
  </conditionalFormatting>
  <conditionalFormatting sqref="P13:P21">
    <cfRule type="cellIs" priority="7" dxfId="1" operator="equal" stopIfTrue="1">
      <formula>0</formula>
    </cfRule>
  </conditionalFormatting>
  <conditionalFormatting sqref="N23">
    <cfRule type="cellIs" priority="1" dxfId="0" operator="notEqual" stopIfTrue="1">
      <formula>N$11</formula>
    </cfRule>
  </conditionalFormatting>
  <printOptions/>
  <pageMargins left="0.25" right="0.25" top="0.75" bottom="0.75" header="0.3" footer="0.3"/>
  <pageSetup fitToHeight="1" fitToWidth="1" horizontalDpi="300" verticalDpi="3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fred</cp:lastModifiedBy>
  <dcterms:created xsi:type="dcterms:W3CDTF">2014-12-04T13:43:28Z</dcterms:created>
  <dcterms:modified xsi:type="dcterms:W3CDTF">2022-12-08T16:43:11Z</dcterms:modified>
  <cp:category/>
  <cp:version/>
  <cp:contentType/>
  <cp:contentStatus/>
</cp:coreProperties>
</file>